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659" activeTab="11"/>
  </bookViews>
  <sheets>
    <sheet name="Dem" sheetId="1" r:id="rId1"/>
    <sheet name="sienas" sheetId="2" r:id="rId2"/>
    <sheet name="Parsed" sheetId="3" r:id="rId3"/>
    <sheet name="Gridas" sheetId="4" r:id="rId4"/>
    <sheet name="Apdar" sheetId="5" r:id="rId5"/>
    <sheet name="Log" sheetId="6" r:id="rId6"/>
    <sheet name="UK" sheetId="7" r:id="rId7"/>
    <sheet name="Kanaliz" sheetId="8" r:id="rId8"/>
    <sheet name="SM" sheetId="9" r:id="rId9"/>
    <sheet name="apk" sheetId="10" r:id="rId10"/>
    <sheet name="ven" sheetId="11" r:id="rId11"/>
    <sheet name="apsar" sheetId="12" r:id="rId12"/>
    <sheet name="Dator" sheetId="13" r:id="rId13"/>
    <sheet name="Vidio" sheetId="14" r:id="rId14"/>
    <sheet name="Ugun" sheetId="15" r:id="rId15"/>
    <sheet name="ESS" sheetId="16" r:id="rId16"/>
    <sheet name="EL" sheetId="17" r:id="rId17"/>
    <sheet name="Inval" sheetId="18" r:id="rId18"/>
    <sheet name="Areja_kap_jum" sheetId="19" r:id="rId19"/>
  </sheets>
  <definedNames/>
  <calcPr fullCalcOnLoad="1"/>
</workbook>
</file>

<file path=xl/sharedStrings.xml><?xml version="1.0" encoding="utf-8"?>
<sst xmlns="http://schemas.openxmlformats.org/spreadsheetml/2006/main" count="2583" uniqueCount="937">
  <si>
    <t xml:space="preserve"> </t>
  </si>
  <si>
    <t>Piezīme</t>
  </si>
  <si>
    <t>objekts</t>
  </si>
  <si>
    <t>kpl.</t>
  </si>
  <si>
    <t>(paraksts un tā atšifrējums, datums)</t>
  </si>
  <si>
    <t>Sertifikāta Nr.</t>
  </si>
  <si>
    <t>Pārbaudīja :</t>
  </si>
  <si>
    <t>Gaļina Zeļenska</t>
  </si>
  <si>
    <t>20-6263</t>
  </si>
  <si>
    <t>euro</t>
  </si>
  <si>
    <t>Summa (euro)</t>
  </si>
  <si>
    <t>4.4</t>
  </si>
  <si>
    <t>4.6</t>
  </si>
  <si>
    <t>4.7</t>
  </si>
  <si>
    <t>2.7</t>
  </si>
  <si>
    <t>2.8</t>
  </si>
  <si>
    <t>2.9</t>
  </si>
  <si>
    <t>2.10</t>
  </si>
  <si>
    <t>2.6</t>
  </si>
  <si>
    <t>m</t>
  </si>
  <si>
    <t>Kopā:</t>
  </si>
  <si>
    <t>Pasūtījuma Nr.:</t>
  </si>
  <si>
    <t>Sastādīja :</t>
  </si>
  <si>
    <t>Kods</t>
  </si>
  <si>
    <t>Darba nosaukums</t>
  </si>
  <si>
    <t>gb.</t>
  </si>
  <si>
    <t>4.1</t>
  </si>
  <si>
    <t>4.2</t>
  </si>
  <si>
    <t>4.3</t>
  </si>
  <si>
    <t>4.5</t>
  </si>
  <si>
    <t>4</t>
  </si>
  <si>
    <t>6</t>
  </si>
  <si>
    <t>7</t>
  </si>
  <si>
    <t>8</t>
  </si>
  <si>
    <t>1.1</t>
  </si>
  <si>
    <t>1.2</t>
  </si>
  <si>
    <t>2.1</t>
  </si>
  <si>
    <t>2.2</t>
  </si>
  <si>
    <t>2.3</t>
  </si>
  <si>
    <t>3.1</t>
  </si>
  <si>
    <t>3.2</t>
  </si>
  <si>
    <t>3.3</t>
  </si>
  <si>
    <t>3.4</t>
  </si>
  <si>
    <t>2.4</t>
  </si>
  <si>
    <t>2.5</t>
  </si>
  <si>
    <t>3.5</t>
  </si>
  <si>
    <t>3.6</t>
  </si>
  <si>
    <t>3.7</t>
  </si>
  <si>
    <t>3.8</t>
  </si>
  <si>
    <t>3.9</t>
  </si>
  <si>
    <t>3.10</t>
  </si>
  <si>
    <t>3.11</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</si>
  <si>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</si>
  <si>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1</t>
  </si>
  <si>
    <t>3</t>
  </si>
  <si>
    <t>Nodošanas-pieņemšanas dokumentācijas noformēšana</t>
  </si>
  <si>
    <t>Izpilddokumentācijas sagatavošana</t>
  </si>
  <si>
    <t>2.11</t>
  </si>
  <si>
    <t>2.12</t>
  </si>
  <si>
    <t>2.13</t>
  </si>
  <si>
    <t>2.14</t>
  </si>
  <si>
    <t>2.15</t>
  </si>
  <si>
    <t>3.12</t>
  </si>
  <si>
    <t>3.13</t>
  </si>
  <si>
    <t>3.14</t>
  </si>
  <si>
    <t>2</t>
  </si>
  <si>
    <t>2.16</t>
  </si>
  <si>
    <t>2.17</t>
  </si>
  <si>
    <t>2.18</t>
  </si>
  <si>
    <t>2.19</t>
  </si>
  <si>
    <t>2.20</t>
  </si>
  <si>
    <t>2.21</t>
  </si>
  <si>
    <t>2.22</t>
  </si>
  <si>
    <t>2.23</t>
  </si>
  <si>
    <t>2.24</t>
  </si>
  <si>
    <t>2.25</t>
  </si>
  <si>
    <t>2.26</t>
  </si>
  <si>
    <t>2.27</t>
  </si>
  <si>
    <t>2.28</t>
  </si>
  <si>
    <t>5</t>
  </si>
  <si>
    <t>Iekšējie ūdensvadi U1, S3, S4.</t>
  </si>
  <si>
    <t>14-
0000</t>
  </si>
  <si>
    <t>Plastmasas ūdensvada caurules izbūve ar fasona daļām ar izvietojumu pa ēkas konstrukcijām t.sk.:</t>
  </si>
  <si>
    <t>PE trejgabals</t>
  </si>
  <si>
    <t>Dn50x50, PN16</t>
  </si>
  <si>
    <t>Dn50x32, PN16</t>
  </si>
  <si>
    <t>Dn40x25, PN16</t>
  </si>
  <si>
    <t>Dn32x25, PN16</t>
  </si>
  <si>
    <t>Dn32x20, PN16</t>
  </si>
  <si>
    <t>Dn25x25, PN16</t>
  </si>
  <si>
    <t>Dn25x20, PN16</t>
  </si>
  <si>
    <t>Dn25x15, PN16</t>
  </si>
  <si>
    <t>Dn20x15, PN16</t>
  </si>
  <si>
    <t>Dn15x15, PN16</t>
  </si>
  <si>
    <t>PE līkums</t>
  </si>
  <si>
    <t>Dn50, PN16</t>
  </si>
  <si>
    <t>Dn25, PN16</t>
  </si>
  <si>
    <t>Dn20, PN16</t>
  </si>
  <si>
    <t>Dn15, PN16</t>
  </si>
  <si>
    <t>PE pāreja</t>
  </si>
  <si>
    <t>Dn50x40, PN16</t>
  </si>
  <si>
    <t>Dn40x32, PN16</t>
  </si>
  <si>
    <t>PE/met pāreja</t>
  </si>
  <si>
    <t>Dn32x32, PN16</t>
  </si>
  <si>
    <t>Dn20x20, PN16</t>
  </si>
  <si>
    <t>Galda maisītājs keram. Izlietnei montāžas</t>
  </si>
  <si>
    <t>Galda maisītājs keram. Izlietnei (invalidam) montāžas</t>
  </si>
  <si>
    <t>Izplūdes krāns Dn15 uzstādīšana</t>
  </si>
  <si>
    <t>Sienas maisītājs dušām ar dušas sietiņu 
montāža</t>
  </si>
  <si>
    <t>Sienas maisītājs dušām ar dušas 
sietiņu (invalidam) montāža</t>
  </si>
  <si>
    <t>Skalošana krāns keram. urinālam montāža</t>
  </si>
  <si>
    <t>Maisītāji:</t>
  </si>
  <si>
    <t>Tehniskās ierīces</t>
  </si>
  <si>
    <t>Keramikas roku mazgātne ar stiprinājuma elementiem un sifonu montāža</t>
  </si>
  <si>
    <t>Džakuzi  komplektā ar uzstādīšanas termosu un sifonu montāža</t>
  </si>
  <si>
    <t>Keramikas urināls ar stiprinājuma elementiem un sifonu montāža</t>
  </si>
  <si>
    <t>Keramikas kompaktais klozeta pods ar horizontālo izlaidi komplektā ar dubulta noskalošanas režīma skalojamo kasti komplektā ar stiprinājuma elementiem, pieslēgumu, dekoratīvo rozeti, sēdriņki un mīksto pievadu ½”  montāža</t>
  </si>
  <si>
    <t>Keramikas kompaktais klozeta pods ar horizontālo izlaidi komplektā ar dubulta noskalošanas režīma skalojamo kasti komplektā ar stiprinājuma elementiem, pieslēgumu, dekoratīvo rozeti, sēdriņki un mīksto pievadu ½” (invalidam) montāža</t>
  </si>
  <si>
    <t>Lodveida ventilis Dn50, PN16 ar saskrūvējuma komplektu uzstādīšana</t>
  </si>
  <si>
    <t>Lodveida ventilis Dn32, PN16 ar saskrūvējuma komplektu uzstādīšana</t>
  </si>
  <si>
    <t>Lodveida ventilis Dn25, PN16 ar saskrūvējuma komplektu uzstādīšana</t>
  </si>
  <si>
    <t>Lodveida ventilis Dn20, PN16 ar saskrūvējuma komplektu  uzstādīšana</t>
  </si>
  <si>
    <t>Lodveida ventilis Dn15, PN16 ar saskrūvējuma komplektu uzstādīšana</t>
  </si>
  <si>
    <t xml:space="preserve">Pieslēguma vieta pie iesošiem ūdensvada tīkliem d.50, tajā skaitā:  -universāls savienojums ar esošo cauruli d.50 - 1gab.;  </t>
  </si>
  <si>
    <t xml:space="preserve">Pieslēguma vieta pie iesošiem ūdensvada tīkliem d.32, tajā skaitā:  -universāls savienojums ar esošo cauruli d.32 - 1gab.;  </t>
  </si>
  <si>
    <t xml:space="preserve">Pieslēguma vieta pie iesošiem ūdensvada tīkliem d.15, tajā skaitā:  -universāls savienojums ar esošo cauruli d.15 - 1gab.;  </t>
  </si>
  <si>
    <t>Cauruļvadu skalosana un hidrauliskā pārbaude</t>
  </si>
  <si>
    <t>100m</t>
  </si>
  <si>
    <t>Demontāžas darbi</t>
  </si>
  <si>
    <t>Esošo aukstā ūdensvada tīklu demontāža</t>
  </si>
  <si>
    <t>Aukstā ūdens cauruļvadu Dn50 pretkondensāta izolācija no grūti degoša, pašnodziestoša slēgtu poru polietilēna δ=13mm uzstādīšana</t>
  </si>
  <si>
    <t>Aukstā ūdens cauruļvadu Dn40 pretkondensāta izolācija no grūti degoša, pašnodziestoša slēgtu poru polietilēna δ=13mm uzstādīšana</t>
  </si>
  <si>
    <t>Aukstā ūdens cauruļvadu Dn32 pretkondensāta izolācija no grūti degoša, pašnodziestoša slēgtu poru polietilēna δ=13mm uzstādīšana</t>
  </si>
  <si>
    <t>Aukstā ūdens cauruļvadu Dn25 pretkondensāta izolācija no grūti degoša, pašnodziestoša slēgtu poru polietilēna δ=13mm uzstādīšana</t>
  </si>
  <si>
    <t>Aukstā ūdens cauruļvadu Dn20 pretkondensāta izolācija no grūti degoša, pašnodziestoša slēgtu poru polietilēna δ=13mm uzstādīšana</t>
  </si>
  <si>
    <t>Aukstā ūdens cauruļvadu Dn15 pretkondensāta izolācija no grūti degoša, pašnodziestoša slēgtu poru polietilēna δ=13mm uzstādīšana</t>
  </si>
  <si>
    <t>Iekšējais karstā ūdens ūdensvads</t>
  </si>
  <si>
    <t>Esošo karstā ūdensvada tīklu demontāža</t>
  </si>
  <si>
    <t>Iekšējais aukstais ūdensvads Ū1</t>
  </si>
  <si>
    <t>Dn32, PN16</t>
  </si>
  <si>
    <t>Atgaisotājs Dn15, PN16 uzstādīšana</t>
  </si>
  <si>
    <t>Pieslēgumi esošām komunikācijām</t>
  </si>
  <si>
    <t xml:space="preserve">Pieslēguma vieta pie iesošiem karstā ūdensvada tīkliem d.32, tajā skaitā:  -universāls savienojums ar esošo cauruli d.32 - 1gab.;  </t>
  </si>
  <si>
    <t xml:space="preserve">Pieslēguma vieta pie iesošiem karstā ūdensvada tīkliem d.25, tajā skaitā:  -universāls savienojums ar esošo cauruli d.25 - 1gab.;  </t>
  </si>
  <si>
    <t xml:space="preserve">Pieslēguma vieta pie iesošiem karstā ūdensvada tīkliem d.15, tajā skaitā:  -universāls savienojums ar esošo cauruli d.15 - 1gab.;  </t>
  </si>
  <si>
    <t>Karstā ūdens cauruļvadu Dn32 siltumizolācija  no grūti  degoša, pašnodziestoša slēgtu poru polietilēna δ=20mm uzstādīšana</t>
  </si>
  <si>
    <t>Karstā ūdens cauruļvadu Dn25 siltumizolācija  no grūti  degoša, pašnodziestoša slēgtu poru polietilēna δ=20mm uzstādīšana</t>
  </si>
  <si>
    <t>Karstā ūdens cauruļvadu Dn20 siltumizolācija  no grūti  degoša, pašnodziestoša slēgtu poru polietilēna δ=20mm uzstādīšana</t>
  </si>
  <si>
    <t>Karstā ūdens cauruļvadu Dn15 siltumizolācija  no grūti  degoša, pašnodziestoša slēgtu poru polietilēna δ=20mm uzstādīšana</t>
  </si>
  <si>
    <t xml:space="preserve">Iekšējais karstā ūdens cirkulacijas ūdensvads </t>
  </si>
  <si>
    <t xml:space="preserve"> karstam ūdenim plastmasas 
caurule  Dn20 PN16 </t>
  </si>
  <si>
    <t xml:space="preserve"> karstam ūdenim plastmasas 
 caurule  Dn15 PN16 </t>
  </si>
  <si>
    <t xml:space="preserve"> karstam ūdenim plastmasas 
caurule  Dn32 PN16 </t>
  </si>
  <si>
    <t> karstam ūdenim plastmasas
caurule  Dn25 PN16</t>
  </si>
  <si>
    <t>ūdens plastmasas
caurule  Dn50 PN16</t>
  </si>
  <si>
    <t xml:space="preserve">ūdens plastmasas 
caurule  Dn40 PN16 </t>
  </si>
  <si>
    <t xml:space="preserve">ūdens plastmasas 
caurule  Dn32 PN16 </t>
  </si>
  <si>
    <t>ūdens plastmasas
caurule  Dn25 PN16</t>
  </si>
  <si>
    <t xml:space="preserve">ūdens plastmasas 
caurule  Dn20 PN16 </t>
  </si>
  <si>
    <t xml:space="preserve">ūdens plastmasas 
 caurule  Dn15 PN16 </t>
  </si>
  <si>
    <t>Pretvārst Dn20, PN16  uzstādīšana</t>
  </si>
  <si>
    <t>Karstā ūdens cirkulacijas cauruļvadu Dn20 siltumizolācija izolācija no grūti  degoša, pašnodziestoša slēgtu poru polietilēna δ=20mm</t>
  </si>
  <si>
    <t>Karstā ūdens cirkulacijas cauruļvadu Dn15 siltumizolācija izolācija no grūti  degoša, pašnodziestoša slēgtu poru polietilēna δ=20mm</t>
  </si>
  <si>
    <t>16-
0000</t>
  </si>
  <si>
    <t>Iekšējā sadzīves kanalizācija K1</t>
  </si>
  <si>
    <t>Esošo kanalizācijas tīklu demontāža</t>
  </si>
  <si>
    <t>Revīzijas PVC Dn100</t>
  </si>
  <si>
    <t>Revīzijas PVC Dn50</t>
  </si>
  <si>
    <t>Korķis Dn100</t>
  </si>
  <si>
    <t>Korķis Dn50</t>
  </si>
  <si>
    <t>Pareja PVC Dn100x50</t>
  </si>
  <si>
    <r>
      <t>Trejgabals Dn100x100 45</t>
    </r>
    <r>
      <rPr>
        <vertAlign val="superscript"/>
        <sz val="10"/>
        <color indexed="8"/>
        <rFont val="Arial"/>
        <family val="2"/>
      </rPr>
      <t>0</t>
    </r>
  </si>
  <si>
    <r>
      <t>Trejgabals Dn100x50 45</t>
    </r>
    <r>
      <rPr>
        <vertAlign val="superscript"/>
        <sz val="10"/>
        <color indexed="8"/>
        <rFont val="Arial"/>
        <family val="2"/>
      </rPr>
      <t>0</t>
    </r>
  </si>
  <si>
    <r>
      <t>Trejgabals Dn50x50 45</t>
    </r>
    <r>
      <rPr>
        <vertAlign val="superscript"/>
        <sz val="10"/>
        <color indexed="8"/>
        <rFont val="Arial"/>
        <family val="2"/>
      </rPr>
      <t>0</t>
    </r>
  </si>
  <si>
    <r>
      <t>Līkums Dn100 45</t>
    </r>
    <r>
      <rPr>
        <vertAlign val="superscript"/>
        <sz val="10"/>
        <color indexed="8"/>
        <rFont val="Arial"/>
        <family val="2"/>
      </rPr>
      <t>0</t>
    </r>
  </si>
  <si>
    <r>
      <t>Līkums Dn50 45</t>
    </r>
    <r>
      <rPr>
        <vertAlign val="superscript"/>
        <sz val="10"/>
        <color indexed="8"/>
        <rFont val="Arial"/>
        <family val="2"/>
      </rPr>
      <t>0</t>
    </r>
  </si>
  <si>
    <t>Uztveršanas piltuve Dn100</t>
  </si>
  <si>
    <t>Grīdas traps Dn100</t>
  </si>
  <si>
    <t>Grīdas traps Dn50</t>
  </si>
  <si>
    <t xml:space="preserve">Atgaisotājs </t>
  </si>
  <si>
    <t xml:space="preserve">Pieslēguma vieta pie iesošiem kanalizācijas tīkliem d.100, tajā skaitā:  -universāls savienojums ar esošo cauruli d.100 - 1gab.;  </t>
  </si>
  <si>
    <t>Kanalizācijas izbūve no PVC HT (pelēkajām ) Dn100 grūti degošām caurulēm ar pretskaņa izolācijas, ar fasona daļām montāža un stiprinājumiem pa ēkas konstrukcijām</t>
  </si>
  <si>
    <t>Kanalizācijas izbūve no PVC HT (pelēkajām ) Dn50 grūti degošām caurulēm ar pretskaņa izolācijas, ar fasona daļām  montāža un stiprinājumiem pa ēkas konstrukcijām</t>
  </si>
  <si>
    <t>Atgaisotājs Dn100 montāža</t>
  </si>
  <si>
    <t>Atgaisotājs Dn 50 montāža</t>
  </si>
  <si>
    <t>Kanalizācijas PVC fasona daļas Dn100, Dn50:</t>
  </si>
  <si>
    <t>Hidrauliskā pārbaude</t>
  </si>
  <si>
    <t>9</t>
  </si>
  <si>
    <t>10</t>
  </si>
  <si>
    <t>Demontāžas darbi.</t>
  </si>
  <si>
    <t>Demontāžas darbi (skat.AR-3)</t>
  </si>
  <si>
    <t>m2</t>
  </si>
  <si>
    <t>Esošo durvju  bloku demontāza un utilizācija</t>
  </si>
  <si>
    <t>m3</t>
  </si>
  <si>
    <t xml:space="preserve">Ailu kalšana ķieģeļu sienas </t>
  </si>
  <si>
    <t>Būvgružu savākšana un transportēšana uz izgāztuvi, un utilizācija</t>
  </si>
  <si>
    <t>Betona grīdu nojaukšana un utilizācija</t>
  </si>
  <si>
    <t>Ķieģeļu starpsienas nojaukšana un utilizācija</t>
  </si>
  <si>
    <t>Koka karkasa sienu un seļu apšuvuma nojaukšana, ieskaitot siltumizolāciju un utilizācija</t>
  </si>
  <si>
    <t>Flīžu grīdu nojaukšana</t>
  </si>
  <si>
    <t>Esošo logu bloku ar stikla bloku un palodžu demontāža un utilizācija</t>
  </si>
  <si>
    <t>Iekšējie apdares darbi.</t>
  </si>
  <si>
    <t>Nojaukt glazētu plātnīšu apšuvumu no sienām un utilizācija</t>
  </si>
  <si>
    <t xml:space="preserve">Sienas un starpsienas </t>
  </si>
  <si>
    <t>Aizmūrējama aila ar ķieģeļiem</t>
  </si>
  <si>
    <t xml:space="preserve">ķieģeļis </t>
  </si>
  <si>
    <t>gb</t>
  </si>
  <si>
    <t>java</t>
  </si>
  <si>
    <t>mūr.java</t>
  </si>
  <si>
    <t>kg</t>
  </si>
  <si>
    <t>Sienu mūrēšana  no gāzbetona bloku</t>
  </si>
  <si>
    <t>gāzbetona bloki b=150mm</t>
  </si>
  <si>
    <t>stiegrojums ø4 Bp I-100x100 aemēt
 katru 3 rindu</t>
  </si>
  <si>
    <t>gāzbetona bloki b=200mm</t>
  </si>
  <si>
    <t>gāzbetona bloki b=120mm</t>
  </si>
  <si>
    <t>Stikla bloku starpsienu mūrēšana (Iekļaujot 
visus nepieciešamos materiālus saskaņā ar tehnoloģiju)</t>
  </si>
  <si>
    <t>m/karkas</t>
  </si>
  <si>
    <t>dībelis</t>
  </si>
  <si>
    <t>skrūves</t>
  </si>
  <si>
    <t>šuvju lente</t>
  </si>
  <si>
    <t>amortizējoša lente</t>
  </si>
  <si>
    <t>špaktele</t>
  </si>
  <si>
    <t>mitrumizturīgs reģipsis GKBI (KNAUF Green)</t>
  </si>
  <si>
    <t>Sienas un starpsienas.</t>
  </si>
  <si>
    <t>koka karkas</t>
  </si>
  <si>
    <t>hidroizolācija</t>
  </si>
  <si>
    <t>10-00000</t>
  </si>
  <si>
    <t xml:space="preserve">Griesti </t>
  </si>
  <si>
    <t xml:space="preserve">apdares dēļi </t>
  </si>
  <si>
    <t>siltumizolācija Paroc Mat 35 AluCoat  b=100mm, stiprinātā alumīnija līmlenta vai ekvivalents</t>
  </si>
  <si>
    <t>Grīdas</t>
  </si>
  <si>
    <t>Grīdas.</t>
  </si>
  <si>
    <t>Griestu virsmu apšūšana ar apdares dēlem uz  koka latām karkasa izveidei 50x50 s.600 (sauna) GR-5. (koka materiāli apse, liepa, melnalksnis, alum. folija, nosedzoša plātne -13mm, siltumizolācija  Paroc UNS 37, hidroizolācija, antiseptizēti kokmateriāli, metāla stiprinājumi, Ieskaitot visus nepieciešamos materiālus un palīgmateriālus, saskaņā ar tehnologiju). Ugunsreakcijas klase A2-S1,d0. Telpas Nr.18; 19;21; 36; 37.</t>
  </si>
  <si>
    <t>GR-4. Segmentveida griesti 600x600mm montāža, profilēts karkass - T-veida, ECOPHON FOCUS Ds vai ekvivalents, ieskaitot visus nepieciešamos materiālus un palīgmateriālus, saskaņā ar tehnologiju. Ugunsreakcijas klase A2-S1,d0. Telpas Nr. 1; 2; 7; 8; 11; 12; 23; 24; 25; 29; 31; 32; 33.</t>
  </si>
  <si>
    <t>GR-3. Segmentveida griesti 600x600mm montāža, profilēts karkass - T-veida, DANO TILES METALIC, KNAUF vai ekvivalents, ieskaitot visus nepieciešamos materiālus un palīgmateriālus, saskaņā ar tehnologiju. Ugunsreakcijas klase A2-S1,d0. Telpas Nr. 3; 4; 5; 6; 9; 10; 13; 14; 15; 16; 17; 26; 27; 28; 30; 34; 35.</t>
  </si>
  <si>
    <t>GR-2. Iestiertie Franču griesti montāža, ieskaitot visus nepieciešamos materiālus un palīgmateriālus, saskaņā ar tehnologiju. Ugunsreakcijas klase A2-S1,d0. Telpas Nr. 20; 22.</t>
  </si>
  <si>
    <t>grunts</t>
  </si>
  <si>
    <t>l</t>
  </si>
  <si>
    <t>špaktele "Vetonit"</t>
  </si>
  <si>
    <t>smilšpapīrs</t>
  </si>
  <si>
    <t>Krāsa RAL 901</t>
  </si>
  <si>
    <t>apmetuma java</t>
  </si>
  <si>
    <t>mitrumizturīgs reģipsis GKBI 
(KNAUF Green)</t>
  </si>
  <si>
    <t xml:space="preserve"> akmens vate Paroc b=100mm 
vai ekvivalents </t>
  </si>
  <si>
    <t xml:space="preserve"> akmens vate Paroc b=75mm 
vai ekvivalents </t>
  </si>
  <si>
    <t xml:space="preserve">Starpsienu konstrukcijas b=100mm (1 kārta mitrumizturīgā ģipškartona plātnes uz metāla karkasa ar akmens vates pildījumu (b=75)) ierīkošana </t>
  </si>
  <si>
    <t xml:space="preserve">Starpsienu konstrukcijas b=125mm (1 kārta mitrumizturīgā ģipškartona plātnes uz metāla karkasa ar akmens vates pildījumu (b=100)) ierīkošana </t>
  </si>
  <si>
    <t>Griestu špaktelēšana slīpēšana, gruntēšana un krāsošana, RAL 9010 (Ieskaitot visus nepieciešamos materiālus un palīgmateriālus, saskaņā ar tehnologiju). Ugunsreakcijas klase A2-S1,d0. Telpas Nr.39.</t>
  </si>
  <si>
    <t>Griestu apmetuma remonts atsevišķās vietās, ieskaitot vecā apmetuma atdauzīšanu un virsmas sagatavošanu, iekļaujot visus nepieciešamos materiālus (grunts, apmetuma java, arm. siets un citi palīgmateriāli), saskaņā ar tehnoloģiju.Telpas Nr. 39.</t>
  </si>
  <si>
    <t>Griestu virsmu tirišana. Telpas Nr. 39.</t>
  </si>
  <si>
    <t xml:space="preserve">šķembas </t>
  </si>
  <si>
    <t>Grunts noblietēšana ar šķembām b=150mm esošas smilts pamatne</t>
  </si>
  <si>
    <t xml:space="preserve"> apmetuma java</t>
  </si>
  <si>
    <t xml:space="preserve">grunts </t>
  </si>
  <si>
    <t>līme</t>
  </si>
  <si>
    <t>suvju aizpilditājs</t>
  </si>
  <si>
    <t>flīzes Rako object vai ekvivalents</t>
  </si>
  <si>
    <t>plēve</t>
  </si>
  <si>
    <t>Polietilēna plēve, 200 mikronu bieza</t>
  </si>
  <si>
    <t>plēve 200 mikronu bieza</t>
  </si>
  <si>
    <t>Grīdu siltumizolācija</t>
  </si>
  <si>
    <t>betona kārta ar apkures un kanalizācijas caurulēm, 160 mm*</t>
  </si>
  <si>
    <t>Polietilēna plēve</t>
  </si>
  <si>
    <t>putupolistirola siltumizolācija, b=150 mm</t>
  </si>
  <si>
    <t xml:space="preserve">Cementa javas Estrich izlīdzinoša kārta, 70 mm ar stiklšķiedras fibru armējumu </t>
  </si>
  <si>
    <t>Flīžu grīdu (pirmās šķiras akmens masas grīdas flīzes - nodilumizturība PEI ≥4, pretslīde ≥10 (tualetes, priekštelpas, palīgtelpas), R≥11 (dušas telpas);Krāsa - tumši pelēka; Izmērus un dizainu saskaņot ar sienas flīzēm darbu gaitā;)  ieklāšana saskaņā ar izveidošanas tehnoloģiju, iekļaujot visus nepieciešamos materiālus (grunts, ūdensizturīgu flīžu līme  un hidroizolējošo šuvju aizpildītāju un citus palīgmateriālus), (tehniskie dati sk. AR-04)</t>
  </si>
  <si>
    <t>Tips  G-1, skat. AR-04</t>
  </si>
  <si>
    <t>Tips  G-2, skat. AR-04</t>
  </si>
  <si>
    <t>kpl</t>
  </si>
  <si>
    <t xml:space="preserve">līme </t>
  </si>
  <si>
    <t xml:space="preserve">pirmās šķiras akmens masas flīzes: b=10mm, nodilumizturība PEI ≥4, pretslīde ≥10, ROKO OBJEKCT vai ekvivalents </t>
  </si>
  <si>
    <t xml:space="preserve">G-2 - Grīdas segums "FORBO VINILA LOKSNES "ALLURA 0.70" w 61253" no paklājflīzes 20x1200cm; biezums - 2.5 mm; Diegu sastāvs - 100% poliamīds; Pretslīdes izturība - R10; Dimensiālā stabilitāte - =&lt;0,05%; Uguns drošība - Bfl-s1, ieklāšana saskaņā ar izveidošanas tehnoloģiju, iekļaujot visus nepieciešamos materiālus </t>
  </si>
  <si>
    <t>Tips  G-3, skat. AR-04</t>
  </si>
  <si>
    <t>Grīdas segums no Heterogēns skaņu slāpējošs PVH, FORBO SARLON 19 db, vai ekvivalents</t>
  </si>
  <si>
    <r>
      <t>G-6* - Grīdas segums no Heterogēns skaņu slāpējošs PVH, FORBO SARLON 19 db: Kopējais biezums (EN 24346) - 3,4mm; Aizsargslāņa biezums (EN 24340) - 0,67mm; Skaņas slāpēšana (EN ISO 717-2) - 19dB;
Nodiluma izturība (EN 685) - 34 klase;
Paliekošais iespiedums (EN 433) - 0,08mm;
Pret slīde (DIN 51130) - R9; Dimensiālā stabilitāte (EN 434) -&lt;0,10%; Uguns drošība (EN 13501-1) - Cfl-s1, vai ekvivalents,</t>
    </r>
    <r>
      <rPr>
        <sz val="10"/>
        <color indexed="60"/>
        <rFont val="Arial"/>
        <family val="2"/>
      </rPr>
      <t xml:space="preserve"> </t>
    </r>
    <r>
      <rPr>
        <sz val="10"/>
        <rFont val="Arial"/>
        <family val="2"/>
      </rPr>
      <t>iekļaujot visus nepieciešamos materiālus (grunts, linoleja līme, metināšanas aukla)</t>
    </r>
  </si>
  <si>
    <t>Tips  G-4, skat. AR-04</t>
  </si>
  <si>
    <t>Flīžu grīdu (pirmās šķiras akmens masas grīdas flīzes - nodilumizturība PEI ≥4, pretslīde ≥10 (tualetes, priekštelpas, palīgtelpas), R≥11 (dušas telpas); Krāsa - tumši pelēka; Izmērus un dizainu saskaņot ar sienas flīzēm darbu gaitā;) + koka dēļu redeles ieklāšana saskaņā ar izveidošanas tehnoloģiju, iekļaujot visus nepieciešamos materiālus (grunts, ūdensizturīgu flīžu līme  un hidroizolējošo šuvju aizpildītāju, deļu un citus palīgmateriālus), (tehniskie dati sk. AR-04)</t>
  </si>
  <si>
    <t>Tips  G-5, skat. AR-04</t>
  </si>
  <si>
    <t>Slīpēts betons ar cietinātāju saskaņā ar izveidošanas tehnoloģiju, iekļaujot visus nepieciešamos materiālus</t>
  </si>
  <si>
    <t>Āra kājslauķis</t>
  </si>
  <si>
    <t>Āra kājslauķis 1,5x1m montāza: Forbo Nuway Tuftiguard Plain, anodēts alumīnijs 17mm, 
atvērta konstrukcija. Jāparedz traps. Iegremdēšanas (bedres) dziļums 21mm.</t>
  </si>
  <si>
    <t>Vējtvera kājslauķis</t>
  </si>
  <si>
    <t>Forbo Nuway 1,2x1m montāza: Tuftiguard Classic, anodēts alumīnijs 17mm, slēgta konstrukcija, Iegremdēšanas (bedres) dziļums 21mm.</t>
  </si>
  <si>
    <t>Vesribīla zonas kājslaķis*</t>
  </si>
  <si>
    <t>Forbo Coral Brush, biezums 9mm, 33.klase, 
uguns drošība Bfl-s1.</t>
  </si>
  <si>
    <t>Sienas  skat. AR-08</t>
  </si>
  <si>
    <t>Sienu virsmu apdare ar keramikas flīzēm sienai aiz izlietnes, iekļaujot visus nepieciešamos materiālus (flīzes Rako object, grunts, ūdensizturīgu flīžu līme  un hidroizolējošo šuvju aizpildītāju). skat. specifikāsijas</t>
  </si>
  <si>
    <t>Sienu virsmu apdare ar UNILIN Click Wall paneļi no MDF tiek ražoti izmēros 2785 x 600 x 10 mm, iekļaujot visus nepieciešamos materiālus, saskaņā ar tehnoloģiju. skat. specifikāsijas</t>
  </si>
  <si>
    <t xml:space="preserve">Sienu virsmu krāsošana ar akrila krāsu, ieskaitot durvju ailu malas un  logu pārsedžu, krāsošana saskaņā ar tehnoloģiju. </t>
  </si>
  <si>
    <t xml:space="preserve">akrila krāsa </t>
  </si>
  <si>
    <t xml:space="preserve">Sienas apdares atjaunošana  apmešana ar augstvērtīgu apmetumu javu, iekļaujot visus nepieciešamos materiālus (grunts, apmetuma java, un citi palīgmateriāli), saskaņā ar tehnoloģiju.  </t>
  </si>
  <si>
    <t xml:space="preserve">Sienu virsmu špaktelēšana (2 reizes), slīpēšana un gruntēšana, sagatavošana krāsošanai, ieskaitot  logu un durvju ailu malas, saskaņā ar tehnoloģiju. </t>
  </si>
  <si>
    <t>špaktele "Vetonit" vai ekvivalents</t>
  </si>
  <si>
    <t>Sienu virsmu apšūšana ar apdares dēlem uz koka latām gaisa šķirkārtai 22x50 un koka latām karkasa izveidei 50x50 s.600 (sauna) skat. šķēlums B-B; AR-02., (koka materiāli apse, liepa, melnalksnis, alum. folija, nosedzoša plātne -13 mm, siltumizolācija  Paroc UNS 37 b=150mm vai ekvivalents, hidroizolācija, antiseptizēti kokmateriāli, metāla stiprinājumi, Ieskaitot visus nepieciešamos materiālus un palīgmateriālus, saskaņā ar tehnologiju). Telpas Nr.18; 19; 21; 36; 37.</t>
  </si>
  <si>
    <t xml:space="preserve">Stiklojuma loksnes rāmis: alumīnija caurule, U veida 18x18x2, l=1480mm </t>
  </si>
  <si>
    <t>Alumīnija līste 50x3, l=1500mm</t>
  </si>
  <si>
    <t>Alumīnija caurule, kvadrātveida
 4x20, l=30mm</t>
  </si>
  <si>
    <t xml:space="preserve">Stiklojuma loksnes rāmis: alumīnija 
caurule, U veida 50x50, l=1000mm </t>
  </si>
  <si>
    <t>cinkots, krāsots skārds 450x1,5mm, l=200</t>
  </si>
  <si>
    <t>Salaizturīgs blīvējums</t>
  </si>
  <si>
    <t>Polikarbonāta loksne 1480x1000 
(polikarbonāta plātnes vietā var pielietot stikla paketi, aplīmētu ar drošības plēvi)</t>
  </si>
  <si>
    <t>Grunts rakšana kāpņu irīkošanai</t>
  </si>
  <si>
    <t>Kāpnes ĀK-1, (sk. BK-3)</t>
  </si>
  <si>
    <t xml:space="preserve">šķembas fr.20-40mm </t>
  </si>
  <si>
    <t>Kāpņu betonēšana ar stiegrošanu (ieskaitot  betona sūknēšana un transportēšana, ieskaitot veidņu, montāžu, demontāžu, distanceri, deformācijas šuves ja nepieciešams)</t>
  </si>
  <si>
    <t>u/izturīgs finieris</t>
  </si>
  <si>
    <r>
      <t>Pamatnes izveidosana no šķembām b=100</t>
    </r>
    <r>
      <rPr>
        <sz val="10"/>
        <rFont val="Calibri"/>
        <family val="2"/>
      </rPr>
      <t>÷</t>
    </r>
    <r>
      <rPr>
        <sz val="10"/>
        <rFont val="Arial"/>
        <family val="2"/>
      </rPr>
      <t>300mm</t>
    </r>
  </si>
  <si>
    <t>betons C16/20 W4 F50</t>
  </si>
  <si>
    <t>Siets ø8B500st-200/200</t>
  </si>
  <si>
    <t>Kāpnes ĀK-2, (sk. BK-4)</t>
  </si>
  <si>
    <r>
      <t>Pamatnes izveidosana no šķembām b=100</t>
    </r>
    <r>
      <rPr>
        <sz val="10"/>
        <rFont val="Arial"/>
        <family val="2"/>
      </rPr>
      <t>mm</t>
    </r>
  </si>
  <si>
    <t>t</t>
  </si>
  <si>
    <t>Tērauda konstrukciju attīrīšana ar smilšu strūklu</t>
  </si>
  <si>
    <t>Tērauda konstrukciju attīrīšana gruntēšana</t>
  </si>
  <si>
    <t>betons C20/25 W4 F50</t>
  </si>
  <si>
    <t>Pamatu betonēšana ar stiegrošanu (ieskaitot  betona sūknēšana un transportēšana, ieskaitot veidņu, montāžu, demontāžu, distanceri, deformācijas šuves ja nepieciešams)</t>
  </si>
  <si>
    <t xml:space="preserve">stiegrojums ø16B500st, l=720mm, 16gb.;  ø16B500st, l=930mm,24gb </t>
  </si>
  <si>
    <t>Ailu pārsedžu apmetums</t>
  </si>
  <si>
    <t>siets Nr.10-1</t>
  </si>
  <si>
    <t>MKD projekts</t>
  </si>
  <si>
    <t xml:space="preserve"> □100x100x8, l=1150mm - 2gb.</t>
  </si>
  <si>
    <t>Loksne -300x20, l=300mm - 2gb.</t>
  </si>
  <si>
    <t>Loksne -100x10, l=100mm - 2gb</t>
  </si>
  <si>
    <t>K-1 kolonna, metālakonstrukcijas izgatavošana un montāža t.sk.:</t>
  </si>
  <si>
    <t>Kāpņu laidu KL-1, metālakonstrukcijas izgatavošana un montāža t.sk.:</t>
  </si>
  <si>
    <t>Loksne -100x10, l=200mm - 2gb</t>
  </si>
  <si>
    <t>Leņķis 50x50x5, m</t>
  </si>
  <si>
    <t>SP1 - Cinkots  metāla pakāpiens SP 34x38/30x3, b=260mm, l=1000mm montāža</t>
  </si>
  <si>
    <t>Margas uzstādīšana</t>
  </si>
  <si>
    <t>Pakāpienu montāža (pakāpieni jāmontē, katru no tiem atsevišķi ar koka ķīļiem uzstādot pareizā augstumā, vietā un slīpumā. Pēc šuvju aizpildīšanas ķīļi jāizņem. Apakšējā pakāpiena fiksēšanai vēlams iestrādāt atbalsta detaļu). Skat. AR-09.</t>
  </si>
  <si>
    <t>Tērauda konstrukcijas aizsardzībai pret koroziju jānoklāj ar  gruntējumu un divas reizes jānokrāso ar emalju.</t>
  </si>
  <si>
    <t>Jumtiņš skat. BK-5; AR-09</t>
  </si>
  <si>
    <t>Metāla konstrukciju izgatavošana un montāža (ieskaitot elektrodi, skābeklis un montāža saskaņā ar tehnoloģiju) skat.BK-5</t>
  </si>
  <si>
    <t>Ieejas jumtiņa montāža (skat. AR-09) t.sk.:</t>
  </si>
  <si>
    <t xml:space="preserve"> □80x60x3, l=1000mm - 4gb</t>
  </si>
  <si>
    <t xml:space="preserve"> □80x60x3, l=1252mm - 2gb.</t>
  </si>
  <si>
    <t xml:space="preserve"> □60x40x3, l=1252mm - 4gb.</t>
  </si>
  <si>
    <t>Loksne -160x10, l=250mm - 1gb.</t>
  </si>
  <si>
    <t>Loksne -160x10, l=160mm - 2gb.</t>
  </si>
  <si>
    <t>Loksne -60x5, l=80mm - 4gb.</t>
  </si>
  <si>
    <t>Ķīmiskais enkurs  HILTI HIT-HY 70 + HIT-V M12X150</t>
  </si>
  <si>
    <t>Cinkots metināts metāla režģis   SP34x38/30x3,1.30x1.20m</t>
  </si>
  <si>
    <t>Ailu pārsedzes skat.BK-2</t>
  </si>
  <si>
    <t>Ailu pārsedzes.</t>
  </si>
  <si>
    <t>UPE 160, l=1570mm</t>
  </si>
  <si>
    <t>-40x4, l=700mm</t>
  </si>
  <si>
    <t>-40x4, l=400mm</t>
  </si>
  <si>
    <t xml:space="preserve">  bultskrūve M16kl. 8.8, l=690 </t>
  </si>
  <si>
    <t xml:space="preserve">  bultskrūve M16kl. 8.8, l=390 </t>
  </si>
  <si>
    <t>UPE 200, l=2790mm</t>
  </si>
  <si>
    <t>UPE 200, l=2700mm</t>
  </si>
  <si>
    <t>UPE 200, l=1820mm</t>
  </si>
  <si>
    <t>UPE 160, l=1600mm</t>
  </si>
  <si>
    <t>-40x4, l=800mm</t>
  </si>
  <si>
    <t xml:space="preserve">  bultskrūve M16kl. 8.8, l=790 </t>
  </si>
  <si>
    <t>Metāla aiļu pārsedžu montāža: PR-6 - 1gb., t.sk.:</t>
  </si>
  <si>
    <t>Metāla aiļu pārsedžu montāža: PR-5 - 1gb., t.sk.:</t>
  </si>
  <si>
    <t>Metāla aiļu pārsedžu montāža: PR-4 - 1gb., t.sk.:</t>
  </si>
  <si>
    <t>Metāla aiļu pārsedžu montāža: PR-3 - 1gb., t.sk.:</t>
  </si>
  <si>
    <t>Metāla aiļu pārsedžu montāža: PR-2 - 1gb., t.sk.:</t>
  </si>
  <si>
    <t>Metāla aiļu pārsedžu montāža: PR-1 - 1gb., t.sk.:</t>
  </si>
  <si>
    <t>Metāla aiļu pārsedžu montāža: PR-7 - 2gb., t.sk.:</t>
  </si>
  <si>
    <t>UPE 120, l=1320mm</t>
  </si>
  <si>
    <t xml:space="preserve">  bultskrūve M12kl. 8.8, l=390 </t>
  </si>
  <si>
    <t>Pārsedžu elementu montāža</t>
  </si>
  <si>
    <t>PR-8 Fibo AEROC pārsedzes (1600x150x200)</t>
  </si>
  <si>
    <t>PR-9 Fibo AEROC pārsedzes (1200x150x200)</t>
  </si>
  <si>
    <t>Saunas krāsnu Harvia Leged montāža (Ieskaitot visus nepieciešamos materiālus un palīgmateriālus, saskaņā ar tehnologiju)</t>
  </si>
  <si>
    <t>El.saunas krāsns Harvia Leged ar pultu</t>
  </si>
  <si>
    <t xml:space="preserve">pirts akmeņi </t>
  </si>
  <si>
    <t>Saunas krāsnu Club Combi K13, 5GS montāža (Ieskaitot visus nepieciešamos materiālus un palīgmateriālus, saskaņā ar tehnologiju)</t>
  </si>
  <si>
    <t>WC cilvēkiem īpašām vajadzībām.</t>
  </si>
  <si>
    <t>Stacionāra atbalsta marga pie sienas (L=600mm)</t>
  </si>
  <si>
    <t>Trauksmes poga</t>
  </si>
  <si>
    <t>11</t>
  </si>
  <si>
    <t>12</t>
  </si>
  <si>
    <t>Speciāla spogulis ar regulējamu slīpumu (670*720mm)</t>
  </si>
  <si>
    <t>Paceļama, pie grīdas stiprināma atbalsta marga (mediclinics BG C710CS)</t>
  </si>
  <si>
    <t>Paceļama, pie sienas stiprināma atbalsta marga (mediclinics BG 0800CS)</t>
  </si>
  <si>
    <t xml:space="preserve">Elektriskais roku žāvētājs (Dyson Airblad V vai mediclinics M022ACS) </t>
  </si>
  <si>
    <t>Tualetes papīra turētājs (mediclinics  AI 0070CS)</t>
  </si>
  <si>
    <t>Šķidro ziepju trauks (mediclinics DJS 0033CS)</t>
  </si>
  <si>
    <t>Palīgrokturis (rokturstienis) uz durvīm L=600mm</t>
  </si>
  <si>
    <t>Keramikas roku mazgātne ar stiprinājuma elementiem un sifonu (invalidam) montāža (S20 kolekcija Vitra vai ekvivalents)</t>
  </si>
  <si>
    <t>Telpā Nr.10; 28 - WC un dušas telpas cilvēkiem īpašām vajadzībām</t>
  </si>
  <si>
    <t>Dušas aizkari 180x200mm</t>
  </si>
  <si>
    <t>Liekts metāla dušas stienis (1450x1450mm)</t>
  </si>
  <si>
    <t>Logi un durvi.</t>
  </si>
  <si>
    <t>tvaika pašplatinošā blīvējošā lente</t>
  </si>
  <si>
    <t>ārējas hidroizolācijas lente</t>
  </si>
  <si>
    <t xml:space="preserve">montāžas papildizmaksas </t>
  </si>
  <si>
    <t>L-1 1280x2000mm</t>
  </si>
  <si>
    <t>L-4 800x2000mm</t>
  </si>
  <si>
    <t>Loģi (Skat. lapu AR-07)</t>
  </si>
  <si>
    <t>Logu ailsānu apšūšana ar ģipškartona loksnēm un krāsošana (reģipsisis GKB, cinkots profils, skrūves, minerālvate UNS 37 b=40mm, šuvju lente, špaktele "Uniflot" dažādi stūra elementi, špaktele "vetonit LR" vai ekvivalents, ū/e krāsa)</t>
  </si>
  <si>
    <t>Palodžu iekšpusē no laminetas kokskaidu platnes  ar koka imitācijas uzstadīšana</t>
  </si>
  <si>
    <t>Ārējo cinkots skārda pārklājumu palodžu  ~30cm montāža (logu skārda palodzes un stiprināšanas elementi)</t>
  </si>
  <si>
    <t>Fasādes, logu un durvju ailsānes virsmu apmešana ar javu</t>
  </si>
  <si>
    <t>L-2 1280x2000mm, 
(matētais stikls 1 paketes iekšpusē)</t>
  </si>
  <si>
    <t>L-3 1280x2000mm,
(matētais stikls 1 paketes iekšpusē)</t>
  </si>
  <si>
    <t>Durvis  (Skat. lapu AR-07)</t>
  </si>
  <si>
    <t>montāžas putas</t>
  </si>
  <si>
    <t>Logi PVC montāža. Logs daļēji verams, visu logu stiklojums - no 3-stiklu dubultpaketes, stikls 6 COOL-LITE SKN  154, gaismas caurlaidība 46%, ārjā siltumatarošana 20%, enerģijas absorbcija 37%, 
siltumpretestība U&lt;=1,1W/m²K.
Dalījumu un vēršanas vizienu skat.skicēs, attēlojums - skatā no ārpuses tērauda rokturi, eņģes un bloķēšanas mehānismi. 
(ieskaitot visus nepieciešamos materiālus),  skat.specifikācijas AR-07.</t>
  </si>
  <si>
    <t>ĀD-1. Stiklotas ārgurvis alumīnija profīlu rāmjos montāža. stikls 6 COOL-LITE SKN  154, gaismas caurlaidība 46%, ārjā siltumatarošana 20%, enerģijas absorbcija 37%, 
siltumpretestība U&lt;=1,1W/m²K.
Dalījumu un vēršanas vizienu skat.skicē, attēlojums - skatā no ārpuses tērauda rokturi, eņģes un bloķēšanas mehānismi. 
(ieskaitot visus nepieciešamos materiālus),  skat.specifikācijas AR-07.</t>
  </si>
  <si>
    <t>D-1. Stiklotas ārdurvis alumīnija profīlu rāmjos montāža. Durvju marķējums parādīts plāna  lapā ar-01. Stiklojums - no 3-stiklu dubultpaketes, stikls 6 cool-lite skn  154, gaismas caurlaidība 46%, ārējā siltumatstarošana 20%, enerģijas absorbcija 37%, siltumpretestība u&lt;=1,1w/m²k.
Stiklojums - TRIPLEX. Dalījumu un vēršanas virzienu skat. skicē, attēlojums -skatā no telpas Nr.22. Tērauda rokturi, eņģes un bloķēšanas mehānismi. Izmēri doti pa ailēm, pirms pasūtīšanas izmēri jāprecizē uz būves
(ieskaitot visus nepieciešamos materiālus),  skat.specifikācijas AR-07.</t>
  </si>
  <si>
    <t xml:space="preserve">D-1. 2000x3480mm </t>
  </si>
  <si>
    <t>apm. java</t>
  </si>
  <si>
    <t xml:space="preserve">Fasādes, logu un durvju ailsānes  virsmu krāsošana ar divas reizes </t>
  </si>
  <si>
    <t xml:space="preserve">krāsa ar tonēšanu </t>
  </si>
  <si>
    <t>atdures</t>
  </si>
  <si>
    <t>D-2  1150x2400mm</t>
  </si>
  <si>
    <t xml:space="preserve">D-2. Iekšdurvis montāža. Vienvērtnes blīvas PVC iekšdurvis. Durvju brīvais platums 900mm,
durvju brīvais augstums ne mazāk 2000mm, saskaņā ar LBN201-15,p.149. (Furnitūras paraugus saskaņot ar projekta autori) skat. lapā AR-07, (ieskaitot visus nepieciešamos materiālus) </t>
  </si>
  <si>
    <t xml:space="preserve">D-7. Blīvas koka konstrukcijas salokāmās iekšdurvis montāža.  (Furnitūras paraugus saskaņot ar projekta autori) skat. lapā AR-07, (ieskaitot visus nepieciešamos materiālus) </t>
  </si>
  <si>
    <t xml:space="preserve">Koka iekš.durvis montāža. Durvju brīvais platums 900mm (D-3; D-4), durvju brīvais augstums ne mazāk 2000mm (D-3; D-4; D-5; D-6),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</si>
  <si>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D-3 1070x2400mm. 
Vienvērtnes blīvas stiklotas koka iekšdurvis.</t>
  </si>
  <si>
    <t>D-4 1150x2400mm. 
Vienvērtnes blīvas koka iekšdurvis.</t>
  </si>
  <si>
    <t>D-5 820x2400mm. 
Vienvērtnes blīvas koka iekšdurvis.</t>
  </si>
  <si>
    <t>D-6 720x2400mm. 
Vienvērtnes blīvas koka iekšdurvis.</t>
  </si>
  <si>
    <t xml:space="preserve">Koka iekš.durvis montāža. Vienvērtnes blīvas koka iekšdurvis. Durvju brīvais augstums ne mazāk 2000mm,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</si>
  <si>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D-8 820x2100mm, saunai</t>
  </si>
  <si>
    <t>D-9 1050x2100mm</t>
  </si>
  <si>
    <t>ĀD-2. Metāla ārdurvju 1150x2400 - 2gb, montāža. Izmēri doti mm. Durvju marķējums parādīts plāna  lapā ar-01. Ugunsnoturība - EI30. Attēlojums - skatā no ārpuses. Tērauda rokturi, eņģes un bloķēšanas mehānismi (ieskaitot tvaika pašplatinošā blīvējošā lente, ugunsdrošās montāžas putas, ārējas hidroizolācijas lente, palīgmateriāli), skat.specifikācijas AR-07.</t>
  </si>
  <si>
    <t>Personāla izsaukuma sistēma</t>
  </si>
  <si>
    <t>Palātas signāllampu bloks (1 sarkana lampa, 1 dzeltena lampa)</t>
  </si>
  <si>
    <t>Z/A rozetes karba</t>
  </si>
  <si>
    <t>m.</t>
  </si>
  <si>
    <t>Kabelis 6. kat. 4x2x0,5 UTP</t>
  </si>
  <si>
    <t xml:space="preserve">Kabelis 3x1,5 lokans </t>
  </si>
  <si>
    <t>PVC caurule D20</t>
  </si>
  <si>
    <t>Štrabu griešana</t>
  </si>
  <si>
    <t>Palīgmateriāli</t>
  </si>
  <si>
    <r>
      <t xml:space="preserve">Dežūrējošā personāla izsaukuma stacija
</t>
    </r>
    <r>
      <rPr>
        <i/>
        <sz val="10"/>
        <rFont val="Arial"/>
        <family val="2"/>
      </rPr>
      <t>Central unit 5303</t>
    </r>
  </si>
  <si>
    <r>
      <t xml:space="preserve">Interfeiss dežūrējošā personāla izsaukuma stacijas BUS pieslēgšanai
</t>
    </r>
    <r>
      <rPr>
        <i/>
        <sz val="10"/>
        <rFont val="Arial"/>
        <family val="2"/>
      </rPr>
      <t>BUS interface for central unit 5803</t>
    </r>
  </si>
  <si>
    <r>
      <t xml:space="preserve">BUS signāla re-ģenerātors
</t>
    </r>
    <r>
      <rPr>
        <i/>
        <sz val="10"/>
        <rFont val="Arial"/>
        <family val="2"/>
      </rPr>
      <t>Bus signal re-generator 5804</t>
    </r>
  </si>
  <si>
    <r>
      <t xml:space="preserve">Barošanas bloks
</t>
    </r>
    <r>
      <rPr>
        <i/>
        <sz val="10"/>
        <rFont val="Arial"/>
        <family val="2"/>
      </rPr>
      <t>K13G.2 - 50 W Power supply unit; 15 Vdc; 3,5 A.</t>
    </r>
  </si>
  <si>
    <r>
      <t xml:space="preserve">Telpas termināls
</t>
    </r>
    <r>
      <rPr>
        <i/>
        <sz val="10"/>
        <rFont val="Arial"/>
        <family val="2"/>
      </rPr>
      <t>Remote room terminal 5503</t>
    </r>
  </si>
  <si>
    <r>
      <t xml:space="preserve">Izsaukuma poga
</t>
    </r>
    <r>
      <rPr>
        <i/>
        <sz val="10"/>
        <rFont val="Arial"/>
        <family val="2"/>
      </rPr>
      <t>Bedside push-button wall unit 5103 + Bedside push-button 5202</t>
    </r>
  </si>
  <si>
    <r>
      <t xml:space="preserve">Izsaukuma poga sanmezglā
</t>
    </r>
    <r>
      <rPr>
        <i/>
        <sz val="10"/>
        <rFont val="Arial"/>
        <family val="2"/>
      </rPr>
      <t>Bathroom pull-cord wall unit 5201 + Bathroom pull-cord 5701</t>
    </r>
  </si>
  <si>
    <r>
      <t xml:space="preserve">Kopnes kabelis
</t>
    </r>
    <r>
      <rPr>
        <i/>
        <sz val="10"/>
        <rFont val="Arial"/>
        <family val="2"/>
      </rPr>
      <t>Bus cable for "Secura-Primma" nurse-call systems 1 x 1,5 mm2; 1 x 1 mm2; 4 x 0,5 mm2. Halogen-free 5504</t>
    </r>
  </si>
  <si>
    <t>Personāla izsaukuma sistēma.</t>
  </si>
  <si>
    <t>13</t>
  </si>
  <si>
    <t>14</t>
  </si>
  <si>
    <t>15</t>
  </si>
  <si>
    <t>Ugunsdrošas  montāžas putas, 
Aeros. bal. 700ml</t>
  </si>
  <si>
    <t>Izpilddokumentācija</t>
  </si>
  <si>
    <t>16</t>
  </si>
  <si>
    <t>17</t>
  </si>
  <si>
    <t>Siltummezgls</t>
  </si>
  <si>
    <t>Apkure</t>
  </si>
  <si>
    <t>Apsardzes signalizācija</t>
  </si>
  <si>
    <t>Datoru tīkli</t>
  </si>
  <si>
    <t>Videonovērošanas sistēma</t>
  </si>
  <si>
    <t>Automātiska ugunsgrēka signalizācija</t>
  </si>
  <si>
    <t>14-00000</t>
  </si>
  <si>
    <t>IEVADA MEZGLS</t>
  </si>
  <si>
    <t>Tērauda ventilis metināmais  Dn80</t>
  </si>
  <si>
    <t>gab.</t>
  </si>
  <si>
    <t>Atloku filtrs   Dn80</t>
  </si>
  <si>
    <t>Spiediena krituma regulators  DA616, Dn50, kvs32</t>
  </si>
  <si>
    <t>Siltumskaitītājs   SONOMETER1000, Q=13m3/h, Dn32</t>
  </si>
  <si>
    <t>Manometrs   16 bar</t>
  </si>
  <si>
    <t>Lodveida ventilis ar atgaisotāju  Dn15</t>
  </si>
  <si>
    <t>Lodveida ventilis (uzmavas)   Dn15</t>
  </si>
  <si>
    <t>Apkures kontūrs</t>
  </si>
  <si>
    <t>Apkures regulators  ECL 310</t>
  </si>
  <si>
    <t>Programkarte   A376</t>
  </si>
  <si>
    <t>Temperatūras sensors   ESMT</t>
  </si>
  <si>
    <t>Temperatūras sensors  ESM-11</t>
  </si>
  <si>
    <t>Plākšņu siltummainis    XB12L-1-36, N=71,6kW</t>
  </si>
  <si>
    <t>Divgaitas vārsts   VRG2, Dn15, Kvs2,5</t>
  </si>
  <si>
    <t>Motorvārsta elektropiedziņa    AMV435</t>
  </si>
  <si>
    <t xml:space="preserve">Apkures kontūra cirkulācijas sūknis     Yonos MAXO 25/0,5-7 </t>
  </si>
  <si>
    <t>Tērauda ventilis metināmais   Dn25</t>
  </si>
  <si>
    <t>Lodveida ventilis    Dn15</t>
  </si>
  <si>
    <t>Lodveida ventilis   Dn25</t>
  </si>
  <si>
    <t>Lodveida ventilis Dn32</t>
  </si>
  <si>
    <t>Balansēšanas ventilis   Dn15</t>
  </si>
  <si>
    <t>Balansēšanas ventilis  Dn25</t>
  </si>
  <si>
    <t>Balansēšanas ventilis   Dn32</t>
  </si>
  <si>
    <t>Vītņu sietiņfiltrs  Dn50</t>
  </si>
  <si>
    <t>Vītņu sietiņfiltrs   Dn15</t>
  </si>
  <si>
    <t>Vienvirziena vārsts   Dn15</t>
  </si>
  <si>
    <t>Reduktors   D04, Dn15</t>
  </si>
  <si>
    <t>Drošības vārsts   3 bar</t>
  </si>
  <si>
    <t>Lodveida ventilis ar atgaisotāju   Dn15</t>
  </si>
  <si>
    <t>Manometrs    10 bar</t>
  </si>
  <si>
    <t>Izplēšanas trauks    50L</t>
  </si>
  <si>
    <t>Ūdens skaitītājs (m3/h)   1,5m3/h, 900C</t>
  </si>
  <si>
    <t>Tērauda cauruļu un to fasondetaļu komplekts</t>
  </si>
  <si>
    <t>kmpl</t>
  </si>
  <si>
    <t>Vāra cauruļu un to fasondetaļu komplekts</t>
  </si>
  <si>
    <t>Elektroapsaistes materiālu komplekts</t>
  </si>
  <si>
    <t>Karstā ūdens siltummaiņa kontūrs</t>
  </si>
  <si>
    <t>Temperatūras sensors   ESMU</t>
  </si>
  <si>
    <t>Temperatūras sensors   ESM-11</t>
  </si>
  <si>
    <t>Plākšņu siltummainis     XB52M-1-80; N=498,20kW</t>
  </si>
  <si>
    <t>Divgaitas vārsts    VRB2, Dn40, Kvs25</t>
  </si>
  <si>
    <t xml:space="preserve">Motorvārsta elektropiedziņa    AMV435 </t>
  </si>
  <si>
    <t>Apkures kontūra cirkulācijas sūknis      Stratos-Z30/1-12PN10</t>
  </si>
  <si>
    <t>Tērauda ventilis metināmais    Dn50</t>
  </si>
  <si>
    <t>Lodveida ventilis   Dn50</t>
  </si>
  <si>
    <t>Lodveida ventilis   Dn32</t>
  </si>
  <si>
    <t>Vītņu sietiņfiltrs  Dn32</t>
  </si>
  <si>
    <t>Vienvirziena vārsts    Dn50</t>
  </si>
  <si>
    <t>Vienvirziena vārsts   Dn32</t>
  </si>
  <si>
    <t xml:space="preserve">Drošības vārsts   10 bar   </t>
  </si>
  <si>
    <t>Lodveida ventilis ar atgaisotāju  Dn20</t>
  </si>
  <si>
    <t>Manometrs  10 bar</t>
  </si>
  <si>
    <t>Ūdens skaitītājs (m3/h)   Dn32, 8,6m3/h, 900C</t>
  </si>
  <si>
    <t>Ventilis ar uzgali ūdens izlaišanai   Dn15</t>
  </si>
  <si>
    <t>Ventilis ar uzgali ūdens izlaišanai   Dn20</t>
  </si>
  <si>
    <t>Cauruļvadu materiālu montāža</t>
  </si>
  <si>
    <t>Tērauda caurules VS 10704-76* Dn80</t>
  </si>
  <si>
    <t>Tērauda caurules VS 10704-76* Dn65</t>
  </si>
  <si>
    <t>Tērauda caurules VS 10704-76* Dn50</t>
  </si>
  <si>
    <t>Tērauda caurules  VS 3262-75* Dn32</t>
  </si>
  <si>
    <t>Tērauda caurules  VS 3262-75* Dn25</t>
  </si>
  <si>
    <t>Tērauda caurules  VS 3262-75* Dn20</t>
  </si>
  <si>
    <t>Tērauda caurules  VS 3262-75* Dn15</t>
  </si>
  <si>
    <t>Tērauda caurules fasondaļas</t>
  </si>
  <si>
    <t xml:space="preserve">Gruntskrāsa </t>
  </si>
  <si>
    <t>Akmens vatea ar foliju b=30mm   89x30</t>
  </si>
  <si>
    <t>Akmens vatea ar foliju b=30mm   76x30</t>
  </si>
  <si>
    <t>Akmens vatea ar foliju b=30mm  54x30</t>
  </si>
  <si>
    <t>Akmens vatea ar foliju b=30mm,  35x30</t>
  </si>
  <si>
    <t>Akmens vatea ar foliju b=30mm  28x30</t>
  </si>
  <si>
    <t>Akmens vatea ar foliju b=30mm   22x30</t>
  </si>
  <si>
    <t>Akmens vatea ar foliju b=30mm  15x30</t>
  </si>
  <si>
    <t>Montāžas palīgmateriāli</t>
  </si>
  <si>
    <t>Siltummezgla demontāža</t>
  </si>
  <si>
    <r>
      <t>Stikla termometrs 0-130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</si>
  <si>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</si>
  <si>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C</t>
    </r>
  </si>
  <si>
    <t>17-00000</t>
  </si>
  <si>
    <t>Apkures radiators"Calidor Super"  500.1120</t>
  </si>
  <si>
    <t>Apkures radiators"Calidor Super"  500.400</t>
  </si>
  <si>
    <t xml:space="preserve">Radiatoru ieskrūvējamie atgaisotāji </t>
  </si>
  <si>
    <t>Atpakaļgaitas vārsts</t>
  </si>
  <si>
    <t>Atgaitas pieslēguma mezgls (dubultbloks)</t>
  </si>
  <si>
    <t>Automātiskais atgaisotājs  DN15</t>
  </si>
  <si>
    <t>Iztukšošanas ventilis  DN15</t>
  </si>
  <si>
    <t>Apkures VSH tērauda caurule  15x1,2</t>
  </si>
  <si>
    <t>Apkures VSH tērauda caurule  18x1,3</t>
  </si>
  <si>
    <t>Apkures VSH tērauda caurule  22x1,5</t>
  </si>
  <si>
    <t>Apkures VSH tērauda caurule  28x1,5</t>
  </si>
  <si>
    <t>Apkures VSH tērauda caurule  35x1,5</t>
  </si>
  <si>
    <t>Apkures VSH tērauda caurule  42x1,5</t>
  </si>
  <si>
    <t>VSH tērauda caurules fasondetāļas un stiprinājumi</t>
  </si>
  <si>
    <t>Izolācija ISOVER 15x30</t>
  </si>
  <si>
    <t>Izolācija ISOVER 18x30</t>
  </si>
  <si>
    <t>Izolācija ISOVER 22x30</t>
  </si>
  <si>
    <t>Izolācija ISOVER 28x30</t>
  </si>
  <si>
    <t>Izolācija ISOVER 35x30</t>
  </si>
  <si>
    <t>Izolācija ISOVER 42x30</t>
  </si>
  <si>
    <t>Esošo akures sistemas demontāža</t>
  </si>
  <si>
    <t xml:space="preserve">Caurumu urbšana un atjaunošanas darbi </t>
  </si>
  <si>
    <t>Apkures sistŗmu hidrauliskas pārbaude</t>
  </si>
  <si>
    <t xml:space="preserve">Papildmateriāli un palīgdarbi  tai skaitā siltumnesēja apkures sistēmas noliešanas un piepildīšana. </t>
  </si>
  <si>
    <t>Apkures radiators"PurmoPURMO 
Compact"  C22-300-400</t>
  </si>
  <si>
    <t>Apkures radiators"PurmoPURMO 
Compact"  C22-300-700</t>
  </si>
  <si>
    <t>Apkures radiators"PurmoPURMO 
Compact"  C22-500-800</t>
  </si>
  <si>
    <t>Apkures radiators"PurmoPURMO 
Compact"  C22-600-1100</t>
  </si>
  <si>
    <t>Apkures radiators"PurmoPURMO 
Compact"  C22-600-1200</t>
  </si>
  <si>
    <t>Apkures radiators"PurmoPURMO 
Compact"  C22-600-600</t>
  </si>
  <si>
    <t xml:space="preserve">Radiatoru termostata galviņa  
ar termostatisko vārstu  </t>
  </si>
  <si>
    <t>Ventilācijas sistēma PN1</t>
  </si>
  <si>
    <t xml:space="preserve">PN - 1 / 1402 m3/st, 245 Pa
RIS 1900 VWR EKO 3.0 Gaisa apstrādes iekārta
Plākšņu rekuperators ar efektivitāti 93%;
Pieplūdes ventilators ar EC motoru 0.49 kW;
Nosūces ventilators ar EC motoru 0.49 kW;
M5 klases filtrs nosūcei;
F7 klases filtrs pieplūdei;
Korpuss ar 50mm izolāciju;
Atbilst ErP 2016 un ErP 2018 normām
FLEX kontroles panelis ar nedēļas taimeri
SKG 315 Noslēgvārsts ar gumiju, ar motora platformu 2. gab.
RDAB5S-230 Vārsta motors, ar atsperi, 5 Nm 1. gab.
RDAB5-230 Vārsta motors, 5 Nm - 1m² 1. gab.
EKA NV 400-9,0-3f PH Priekšsildītājs, elektriskais, 9 kW   RIS 1900 VWL EKO 3.0
</t>
  </si>
  <si>
    <t>Pieplūdes difuzors  TFF-125</t>
  </si>
  <si>
    <t>Pieplūdes difuzors TFF-160</t>
  </si>
  <si>
    <t>Pieplūdes difuzors TFF-200</t>
  </si>
  <si>
    <t>Regulējamais nosūces difuzors (karsetavai)  ∅125</t>
  </si>
  <si>
    <t>Nosūces difuzors DVSN-100</t>
  </si>
  <si>
    <t>Nosūces difuzors DVSN-160</t>
  </si>
  <si>
    <t>Nosūces difuzors DVSN-200</t>
  </si>
  <si>
    <t>Regulējušais vārsts SKR100</t>
  </si>
  <si>
    <t>Regulējušais vārsts SKR125</t>
  </si>
  <si>
    <t>Regulējušais vārsts SKR160</t>
  </si>
  <si>
    <t>Regulējušais vārsts SKR200</t>
  </si>
  <si>
    <t>Regulējušais vārsts SKR250</t>
  </si>
  <si>
    <t>Ugunsdrošības vārsts SKP-01-315</t>
  </si>
  <si>
    <t>Ugunsdrošības vārsts SKP-01-400</t>
  </si>
  <si>
    <t>Trokšņa slāpētājs LDC 315-1000</t>
  </si>
  <si>
    <t>Trokšņa slāpētājs LDC 400-1000</t>
  </si>
  <si>
    <t>Tīrīšanas lūka</t>
  </si>
  <si>
    <t>Gaisa iznešanas  reste ∅315</t>
  </si>
  <si>
    <t>Gaisa ieņemšanas reste  ∅315</t>
  </si>
  <si>
    <t>Elektrības apsaistes materiālu komplekts</t>
  </si>
  <si>
    <t>Palīgmateriālu komplekts</t>
  </si>
  <si>
    <t>Vibroizolatori agregāta uzstādīšanai</t>
  </si>
  <si>
    <t>Kondensāta novadīšanas cauruļvadu un palīgmateriālu komplekts</t>
  </si>
  <si>
    <t>Ventilācijas sistēma PN2</t>
  </si>
  <si>
    <t xml:space="preserve">PN - 2 / 1123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315-6,0-3f PH (for RIS 1200 E/W) Priekšsildītājs 1. gab.  RIS 1200 VWL EKO 3.0 </t>
  </si>
  <si>
    <t>Pieplūdes difuzors  TFF-100</t>
  </si>
  <si>
    <t>Nosūces difuzors DVSN-125</t>
  </si>
  <si>
    <t>Nosūces difuzors  DVSN-160</t>
  </si>
  <si>
    <t>Ventilācijas sistēma PN3</t>
  </si>
  <si>
    <t xml:space="preserve"> PN - 3 / 930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315-5,0-2f PH (for RIS 1200 E/W) Priekšsildītājs 1. gab. RIS 1200 VWL EKO 3.0 </t>
  </si>
  <si>
    <t>Ventilācijas sistēma PN4</t>
  </si>
  <si>
    <t xml:space="preserve"> PN - 4 AMBER 1PP-300  Gaisa apstrādes iekārta 1gab.
320/320m3/st, 160/150 Pa                                                      F6 filtri pieplūdei
F5 filtri nosūcei
Kontroles panelis ar  taimeri 1gab.
Spiediena slēdzis, ar cauruli 2gab.
Mīkstie savienojumi 4 gab.        AMBER 1PP-300                                      </t>
  </si>
  <si>
    <t>Pieplūdes difuzors TFF-80</t>
  </si>
  <si>
    <t>Noslēgvārsts ar elektropedziņu SKM160</t>
  </si>
  <si>
    <t>Trokšņa slāpētājs LDC 160-600</t>
  </si>
  <si>
    <t>Ugunsdrošības vārsts SKP-01-125</t>
  </si>
  <si>
    <t>Gaisa iznešanas  reste ∅160</t>
  </si>
  <si>
    <t>Gaisa ieņemšanas reste  ∅160</t>
  </si>
  <si>
    <t>Gaisavadi un fasondetāļas</t>
  </si>
  <si>
    <t>Vitais gaisavads Ø100</t>
  </si>
  <si>
    <t>Vitais gaisavads Ø125</t>
  </si>
  <si>
    <t>Vitais gaisavads Ø160</t>
  </si>
  <si>
    <t>Vitais gaisavads Ø200</t>
  </si>
  <si>
    <t>Vitais gaisavads Ø250</t>
  </si>
  <si>
    <t>Vitais gaisavads Ø315</t>
  </si>
  <si>
    <t>Vitais gaisavads Ø400</t>
  </si>
  <si>
    <t>Gaisa vads no cinkota skārda 400x200</t>
  </si>
  <si>
    <t>Gaisa vadu  fasondaļas komplekts</t>
  </si>
  <si>
    <t>Gaisa vadu izolācija b=30mm Tenapors-T Ø160</t>
  </si>
  <si>
    <t>Gaisa vadu izolācija b=30mm Tenapors-T Ø315</t>
  </si>
  <si>
    <t>Gaisa vadu izolācija b=30mm Tenapors-T Ø400</t>
  </si>
  <si>
    <t>Gaisa vadu izolācija b=30mm  MAT 35 ALC</t>
  </si>
  <si>
    <t>Montāžas palīgmateriāli(blīvejums,stiprinājums)</t>
  </si>
  <si>
    <t>Ventilacijas sistemu sakumregulešanas darbi</t>
  </si>
  <si>
    <t>Caurimu urbšana</t>
  </si>
  <si>
    <t>Caurimu aiztaisišana pēc montaža</t>
  </si>
  <si>
    <t>Pārplūdes restes 300x100</t>
  </si>
  <si>
    <t>Regulējama pārplūdes reste (karsetavai)   Ø125</t>
  </si>
  <si>
    <t>Esoša ventilacijas sistemas demontāža</t>
  </si>
  <si>
    <t>19-00000</t>
  </si>
  <si>
    <t>Apsardzes signalizacijas kontrolpanelis FoxSec FS9000</t>
  </si>
  <si>
    <t>kmpl.</t>
  </si>
  <si>
    <t>Programmnodrošinājums - Fox-Sec Workstation license Fox-Sec Key*</t>
  </si>
  <si>
    <t>Programmnodrošinājums - Alarm software with house plans Fox-Sec  NET+/M</t>
  </si>
  <si>
    <t>16 zonu paplašinātajs Fox-Sec FS9116/8</t>
  </si>
  <si>
    <t>Vadības klaviatūra Fox-Sec FS9501LCD</t>
  </si>
  <si>
    <t>Kombitētaij kustības plīšanas detektors ar kronšteinu JS-25 COMBO</t>
  </si>
  <si>
    <t>Magnētiskais kontakts SD-8551W</t>
  </si>
  <si>
    <t>Sirēna MR-300BL</t>
  </si>
  <si>
    <t>CQR 6x0.2 ekranēts</t>
  </si>
  <si>
    <t>CQR 4x0.2 ekranēts</t>
  </si>
  <si>
    <t>Kabelis UTR 4x2x0.5  5e kat.</t>
  </si>
  <si>
    <t>Akumulators 12V/7Ah</t>
  </si>
  <si>
    <t>Elektrokabelis 3x1.5</t>
  </si>
  <si>
    <t>PVC caurule D20mm</t>
  </si>
  <si>
    <t>Sistēmas palaisana un nodošana ekspluatācijā</t>
  </si>
  <si>
    <t>Personāla apmacība</t>
  </si>
  <si>
    <t>Izpilddokumentācijas izgatavošana</t>
  </si>
  <si>
    <t>Apsardzes signalizācija.</t>
  </si>
  <si>
    <t>Sienas komutācijas skapis 15U 600x520 , pelēka krāsa, ar atslēgām</t>
  </si>
  <si>
    <t>19" 24 p savienotājpanelis Cat6 UTP</t>
  </si>
  <si>
    <t>19" 1U kabeļu organizators</t>
  </si>
  <si>
    <t>19"  plaukts</t>
  </si>
  <si>
    <t>19"  rozešu bloks (min. 5 gab)</t>
  </si>
  <si>
    <t>Zemējuma kopne 240mm</t>
  </si>
  <si>
    <t>PoE komutators UBIQUITI Unifi Switch US-16-150w</t>
  </si>
  <si>
    <t>Wi-Fi ruteris  UBIQUITI UniFi  AC PRO (UAP-AC-PRO)</t>
  </si>
  <si>
    <t>Kontrolleris UBIQUITI USG Unifi Securiti Gateway</t>
  </si>
  <si>
    <t>Kabelis UTP 4x2x0.5  6 kat.</t>
  </si>
  <si>
    <t>Datoru rozete 2xRJ45  6 kat.</t>
  </si>
  <si>
    <t>Datoru rozete 1xRJ45  6 kat.</t>
  </si>
  <si>
    <t>Savienotājkabelis 3m  UTP  6 kat.</t>
  </si>
  <si>
    <t>Savienotājkabelis 1m  UTP  6 kat.</t>
  </si>
  <si>
    <t>19"  UPS 1000VA , Vanguard II (on-line)</t>
  </si>
  <si>
    <t>Ugunsdrošas montāžas putas</t>
  </si>
  <si>
    <t>Datoru tīkli.</t>
  </si>
  <si>
    <t>Mobotix viena sensora kamera C25 ar aidio</t>
  </si>
  <si>
    <t>Mobotix viena sensora kamera P25 ar aidio</t>
  </si>
  <si>
    <t>Mobotix RS232 savienojuma modulis</t>
  </si>
  <si>
    <t>STONE ieraksta iekārta , 2TB ENT HDD</t>
  </si>
  <si>
    <t>STONE POS license un integrācija</t>
  </si>
  <si>
    <t>Kases aparāts CHD 5850 ar CHD SG naudas lāde</t>
  </si>
  <si>
    <t>Dators :</t>
  </si>
  <si>
    <t>Korpus</t>
  </si>
  <si>
    <t>Aerocool GT Advance, Black</t>
  </si>
  <si>
    <t>Barošanas bloks (PSU)</t>
  </si>
  <si>
    <t>Gembird 400W , Bronze Serise, 80+ Bronze</t>
  </si>
  <si>
    <t>Pamatplate</t>
  </si>
  <si>
    <t>MSI H110M PRO- VD PLUS</t>
  </si>
  <si>
    <t>Procesors</t>
  </si>
  <si>
    <t>Intel Core i3-6100 (3.7Ghz, 3MB Cache, LGA1151)</t>
  </si>
  <si>
    <t>Operatīvā atmiņa</t>
  </si>
  <si>
    <t>Patriot Signature Line, DDR4, 4GB, 2133MHz, CL15, Single stick</t>
  </si>
  <si>
    <t>Video karte</t>
  </si>
  <si>
    <t>MSI GeForce GTX 950, 2GB, GDDRS, OCV1</t>
  </si>
  <si>
    <t>Cietais disks (HDD 3.5")</t>
  </si>
  <si>
    <t>Western Digital 1TB, 7200rpm, 64MB, SATA III, Blue</t>
  </si>
  <si>
    <t>Optiska iekārta</t>
  </si>
  <si>
    <t>LG Electronics GH24NSD1, DVD+/-RW, Black, Bulk</t>
  </si>
  <si>
    <t>Operētājsistēmas license</t>
  </si>
  <si>
    <t>Microsoft Windows 8.1 64blt, English, OEM</t>
  </si>
  <si>
    <t>Klaviatūra</t>
  </si>
  <si>
    <t>Gembird KB-UM-101 , USB, Black, RUS</t>
  </si>
  <si>
    <t>Pele</t>
  </si>
  <si>
    <t>Esperanza EXTREME CAMILLE 3D , Optical, USB</t>
  </si>
  <si>
    <t>Skandas</t>
  </si>
  <si>
    <t>Microla b B-16, 2.0 5W RMS</t>
  </si>
  <si>
    <t>Monitors AOC U2879VF , 28"</t>
  </si>
  <si>
    <t>Videonovērošanas sistēma.</t>
  </si>
  <si>
    <t>Ugunsdrošības kontrolpanelis (16 zonas) Telefire TAS-1000/16E</t>
  </si>
  <si>
    <t>TCP/IP tīkla karte</t>
  </si>
  <si>
    <t>Dūmu detektors Telefire TFO-480</t>
  </si>
  <si>
    <t>Siltuma detektors Telefire TFH-280F</t>
  </si>
  <si>
    <t>Trauksmes poga Telefire TRB-10R</t>
  </si>
  <si>
    <t>Detektoru baze Telefire TFB-180</t>
  </si>
  <si>
    <t>Tālvadības signalizācijas induktors Telefire TFL-1N</t>
  </si>
  <si>
    <t>Ugunsdroša karba</t>
  </si>
  <si>
    <t>Lineārais siltuma detektors (termokabelis)  min. 105*C</t>
  </si>
  <si>
    <t>Sirēna iekšēja ar strobu Telefire TFS-2145</t>
  </si>
  <si>
    <t>Sirēna ar strobu arēja Telefire TFS- 4484</t>
  </si>
  <si>
    <t xml:space="preserve">Ugunsdrošības signalizācijas kabelis 1x2x0.8  E30  JE-HH FE180 </t>
  </si>
  <si>
    <t xml:space="preserve">Caurumu urbšana </t>
  </si>
  <si>
    <t>Rezerve</t>
  </si>
  <si>
    <t>Sadalnes demontāža</t>
  </si>
  <si>
    <t>Gaismekļu demontāža</t>
  </si>
  <si>
    <t>Slēdžu demontāža</t>
  </si>
  <si>
    <t>Kontaktligzdas demontāža</t>
  </si>
  <si>
    <t>Savienojuma kārbas demontāža</t>
  </si>
  <si>
    <t>Neparedzēta demontāža</t>
  </si>
  <si>
    <t>IEKŠĒJĀ ELEKTROAPGĀDE</t>
  </si>
  <si>
    <t>Drošinātājis Inom.=120A, PN-2/150A</t>
  </si>
  <si>
    <t>Sadalne GS-1, sk. EL-03 lapā</t>
  </si>
  <si>
    <t>Sadalne SS-1-1, sk. EL-03 lapā</t>
  </si>
  <si>
    <t>Sadalne SS-1-2, sk. EL-03 lapā</t>
  </si>
  <si>
    <t>Sadalne SSS, sk. EL-03 lapā</t>
  </si>
  <si>
    <t>Apgaismes ierīces:</t>
  </si>
  <si>
    <t xml:space="preserve">Gaismeklis AIRFAL Q0950 OVEN 2x40W IP68 kompl. ar spuldzes </t>
  </si>
  <si>
    <t>Gaismeklis ENSTO AVH11 Sauna luminaire IP44 kompl. ar spuldzes</t>
  </si>
  <si>
    <t>Gaismeklis ROVASI 104WTT.8.01-R192 Downlight led 11W 3000K CRI80 IP65 kompl. ar spuldzes</t>
  </si>
  <si>
    <t>Gaismeklis TRILUX 7482 G2 LED1400-830 ET IP65</t>
  </si>
  <si>
    <t>Gaismeklis TRILUX 7482 G2 LED1400-830 ET IP65 ar iebūv. kustības sensoru</t>
  </si>
  <si>
    <t xml:space="preserve">Dekoratīvais gredzens 07482 DD ( 2184500 ) </t>
  </si>
  <si>
    <t>Gaismeklis TRILUX Amatris G2 C07 HR LED1400-830 01 ET IP44</t>
  </si>
  <si>
    <t>Gaismeklis TRILUX Amatris G2 C07 HR LED1400-830 01 ET IP44 + EMG 1h ar akum. baterijām 1st.</t>
  </si>
  <si>
    <t>Gaismeklis TRILUX Amatris G2 C07 HR LED2000-830 01 ET IP44</t>
  </si>
  <si>
    <t>Gaismeklis TRILUX Amatris G2 C07 HR LED2000-830 01 ET IP44 + EMG 1h ar akum. baterijām 1st.</t>
  </si>
  <si>
    <t>TRILUX ArimoS M73 CDP LED4000-830 ET IP40</t>
  </si>
  <si>
    <t>Gaismeklis TRILUX Aviella C07 OA 2000-830 01 ET IP44</t>
  </si>
  <si>
    <t>Gaismeklis TRILUX Aviella C07 OA 2000-830 01 ET IP44 + EMG 1h ar akum. baterijām 1st.</t>
  </si>
  <si>
    <t>Gaismeklis TRILUX InperlaL G2 C07 HR19 1000-830 03 ET IP40</t>
  </si>
  <si>
    <t xml:space="preserve">Gaismeklis TRILUX InperlaL G2 C07 HR19 1000-830 03 ET IP40 + EMG 1h ar akum. baterijām 1st. </t>
  </si>
  <si>
    <t>Gaismeklis TRILUX InperlaL G2 C07 HR22 1800-830 01 ET IP40</t>
  </si>
  <si>
    <t xml:space="preserve">Gaismeklis TRILUX InperlaL G2 C07 HR22 1800-830 01 ET IP40 + EMG 1h ar akum. baterijām 1st. </t>
  </si>
  <si>
    <t>Gaismeklis TRILUX InperlaL G2 C07 HR22 2700-830 01 ET IP40</t>
  </si>
  <si>
    <t xml:space="preserve">Gaismeklis TRILUX InperlaL G2 C07 HR22 2700-830 01 ET IP40 + EMG 1h ar akum. baterijām 1st. </t>
  </si>
  <si>
    <t>Gaismeklis TRILUX Sanesca W2 LED2600-830 03 ET IP40</t>
  </si>
  <si>
    <t>Gaismeklis VYRTYCH a.s. VIF-08-2014-G AQUA-LED-3375-3K IP68 kompl. ar spuldzes</t>
  </si>
  <si>
    <t>Gaismeklis VYRTYCH a.s. VIF-08-2014-G AQUA-LED-4890-3K IP68 kompl. ar spuldzes</t>
  </si>
  <si>
    <t>Gaismeklis TRILUX Aragon 1200 LED2300-840 ET IP66</t>
  </si>
  <si>
    <t>Gaismeklis "Izeja" LED SEC MultiLED-P-AT1h 12xLED IP65 ar akumulatoru baterijām 1 st. un spuldz. komplektā</t>
  </si>
  <si>
    <t>Sienas kontaktligzdas, slēdži un kārbas:</t>
  </si>
  <si>
    <t>Kontaktligzda 1F, 1v.,z.a.,IP20, 16A;230V</t>
  </si>
  <si>
    <t>Kontaktligzda 1F, 2v.,z.a.,ar vāku IP65, 16A;230V</t>
  </si>
  <si>
    <t>Kontaktligzda 1F, 2v.,z.a.,IP44, 16A;230V</t>
  </si>
  <si>
    <t>Kontaktligzda 1F, 2v.,z.a.,IP20, 16A;230V</t>
  </si>
  <si>
    <t>Kontaktligzda 1F, 4v.,z.a.,IP44, 16A;230V</t>
  </si>
  <si>
    <t>Kontaktligzda 1F, 4v.,z.a.,IP20, 16A;230V</t>
  </si>
  <si>
    <t>Datoru kontaktligzdu bloks 1F/5v.x10A, IP20 ar p.n.III kl., 16A;230V</t>
  </si>
  <si>
    <t>Slēdzis vienpolīgs, z.a., IP44, 10A;230V</t>
  </si>
  <si>
    <t>Slēdzis vienpolīgs, z.a., IP20, 10A;230V</t>
  </si>
  <si>
    <t>Slēdzis dīvpolīgs, z.a., IP44, 10A;230V</t>
  </si>
  <si>
    <t>Slēdzis dīvpolīgs, z.a., IP20, 10A;230V</t>
  </si>
  <si>
    <t>Slēdzis trīspolīgs, z.a., IP44, 10A;230V</t>
  </si>
  <si>
    <t>Parslēdzis vienpolīgs, z.a., IP44, 10A;230V</t>
  </si>
  <si>
    <t>Parslēdzis vienpolīgs, z.a., IP20, 10A;230V</t>
  </si>
  <si>
    <t>Savienojuma kārba z.a., IP44, 10A;230V</t>
  </si>
  <si>
    <t>Savienojuma kārba v.a., IP20, 10A;230V</t>
  </si>
  <si>
    <t>Kabeļu izstrādājumi:</t>
  </si>
  <si>
    <t>NYY-J 5x70mm2</t>
  </si>
  <si>
    <t>NYY-J 5x50mm2</t>
  </si>
  <si>
    <t>NYY-J 1x35mm2, (12m - tranšejas rakšana, kabeļa ieguldīšana tranšejā</t>
  </si>
  <si>
    <t>PPJ 5x16mm2</t>
  </si>
  <si>
    <t>NYY-J 1x16mm2</t>
  </si>
  <si>
    <t>PPJ 5x10mm2</t>
  </si>
  <si>
    <t>PPJ 5x6mm2</t>
  </si>
  <si>
    <t>PPJ 5x2,5mm2</t>
  </si>
  <si>
    <t>PPJ 3x2,5mm2</t>
  </si>
  <si>
    <t>PPJ 4x1,5mm2</t>
  </si>
  <si>
    <t>PPJ 3x1,5mm2</t>
  </si>
  <si>
    <t>N2XCH-FE 180/ E30 3x1,5mm2</t>
  </si>
  <si>
    <t>Kabelis ar vara dzīslām 1,0/0,6kV t.sk.:</t>
  </si>
  <si>
    <t>Kabeļu gala apdares:</t>
  </si>
  <si>
    <t>Caurulītes ar līmi gala apdarēm kabeļiem ar plastmasas izolāciju spriegumam līdz 1kV, MWTM 16/5-50/S, 4-35mm2 "Raychem"</t>
  </si>
  <si>
    <t>Hermetizācijas lenta</t>
  </si>
  <si>
    <t>1kV gala apdares, kab plastm. Izolācija,
 EPKT 0031-L12, 25-70mm2 "Raychem"</t>
  </si>
  <si>
    <t>, 1kV gala apdares, kab plastm. Izolācija, 
EPKT 0015, 4-35mm2 "Raychem"</t>
  </si>
  <si>
    <t>Kabeļu konstrukcijas:</t>
  </si>
  <si>
    <t>Savienojums, kods 1449482, SSR/KS20</t>
  </si>
  <si>
    <t>Sienas kronšteins, kods 1449591, VK-200 2kN</t>
  </si>
  <si>
    <t>1kV gala apdares, kab plastm. Izolācija, 
KS20-200</t>
  </si>
  <si>
    <t>Zemējums:</t>
  </si>
  <si>
    <t>Potenciāla izlidzināšanas kopne PVC apvalkā</t>
  </si>
  <si>
    <t xml:space="preserve">Lentas tērauds, karsti Zn St/Zn-40x4mm (tranšejas rakšana, horizontālā zemētāja montāža tranšejā)
</t>
  </si>
  <si>
    <t xml:space="preserve">Elektrods cinkots tērauds St/Zn ∅20mm, L=1,5m (vertikālā zemētāja montāža) </t>
  </si>
  <si>
    <t>Savienotājklemme 40/ ∅20mm</t>
  </si>
  <si>
    <t>Pretkorozijas lenta 50mm</t>
  </si>
  <si>
    <t>Zemēšanas kontūra pretestības mērīšana</t>
  </si>
  <si>
    <t>rull.</t>
  </si>
  <si>
    <t>kontūrs</t>
  </si>
  <si>
    <t>Caurules un pārējie materiāli:</t>
  </si>
  <si>
    <t xml:space="preserve">Plastmasas caurule D=63 mm </t>
  </si>
  <si>
    <t>PVC kabeļu kanāls, 100x60 mm</t>
  </si>
  <si>
    <t>Smilts</t>
  </si>
  <si>
    <t>Asfalta atjaunošana</t>
  </si>
  <si>
    <t>Pārējie metāla izstrādājumi</t>
  </si>
  <si>
    <t>Neparedzētie materiāli</t>
  </si>
  <si>
    <t>1,2</t>
  </si>
  <si>
    <t xml:space="preserve">Plastmasas caurule D=50 mm </t>
  </si>
  <si>
    <t xml:space="preserve">Plastmasas caurule D=32 mm </t>
  </si>
  <si>
    <t xml:space="preserve">Plastmasas caurule D=25 mm </t>
  </si>
  <si>
    <t xml:space="preserve">Plastmasas caurule D=20 mm </t>
  </si>
  <si>
    <t xml:space="preserve">Starpsienu konstrukcijas b=60mm ierīkošana, saskaņot ar projekta autori, (Iekļaujot visus nepieciešamos materiālus saskaņā ar tehnoloģiju) </t>
  </si>
  <si>
    <t>Nolaižams dušas sēdeklis pie sienas (430x430mm)</t>
  </si>
  <si>
    <t xml:space="preserve"> □200x200x8, l=3540mm - 2gb.</t>
  </si>
  <si>
    <t xml:space="preserve"> □60x120x5, l=1000mm - 2gb.</t>
  </si>
  <si>
    <t xml:space="preserve"> □50x100x5, l=1000mm - 1gb.</t>
  </si>
  <si>
    <t>ĀD-1; 1300x3480</t>
  </si>
  <si>
    <t xml:space="preserve">UD-1 ugunsdrošās ārdurvju 1150x2400 - 1gb, montāža. Vienvērtnes ugunsdrošās ārdurvis ar EI30, alumīnija profīlu rāmjos. Paredzēt: -atvēršanās mehānismus                                                                                           - drošības aizslēgs ar rokturi atbilstoši standartam LVS EN 179, - pašaizvēršanās mehānismu.
Siltumnoturīgs ārdurvju bloks ar dubulto pārfalci un divām blīvējuma gumijām perimetrā:
- Siltumcaurlaidības koeficients: rāmiem U ≤1.10W/(m2K)  stiklam U ≤0.60W/(m2K). Stiklojums - TRIPLEX. Durvju brīvais platums 900mm,
durvju brīvais augstums ne mazāk 2000mm, saskaņā ar LBN201-15,p.149 (Furnitūras paraugus saskaņot ar projekta autori) skat. lapā AR-07, (ieskaitot ugunsdrošās montāžas putas un visus nepieciešamos materiālus) </t>
  </si>
  <si>
    <t>Ugunsizstūrīgais hermētisks noblīvējums</t>
  </si>
  <si>
    <t>18-00000</t>
  </si>
  <si>
    <t>11-52</t>
  </si>
  <si>
    <t>Plastmasas caurule atveramas EVOKAB SPLIT (450N), D=110 mm ieguldīšana gatavā tranšejā</t>
  </si>
  <si>
    <t>Plastmasas caurule gofrētas EVOCAB FLEX (450N), D=50 mm ieguldīšana gatavā tranšejā</t>
  </si>
  <si>
    <t>Tranšejas rakšana un aizbēršana ar blietēšanu</t>
  </si>
  <si>
    <t>Kabeļa brīdinājuma lentas ieklāšana</t>
  </si>
  <si>
    <t>Tranšejas rakšana horizontālam zemēšanas
 kontūram</t>
  </si>
  <si>
    <t>Objekta sagatavošana nodošanai-pieņemšanai ekspluatācijā</t>
  </si>
  <si>
    <t>Elektroapgāde. Zemējums.</t>
  </si>
  <si>
    <t>5.5</t>
  </si>
  <si>
    <t>1.3</t>
  </si>
  <si>
    <t>1.4</t>
  </si>
  <si>
    <t>1.5</t>
  </si>
  <si>
    <t>1.6</t>
  </si>
  <si>
    <t>3.15</t>
  </si>
  <si>
    <t>3.16</t>
  </si>
  <si>
    <t>3.17</t>
  </si>
  <si>
    <t>3.18</t>
  </si>
  <si>
    <t>3.19</t>
  </si>
  <si>
    <t>3.20</t>
  </si>
  <si>
    <t>3.21</t>
  </si>
  <si>
    <t>3.22</t>
  </si>
  <si>
    <t>3.23</t>
  </si>
  <si>
    <t>3.24</t>
  </si>
  <si>
    <t>3.25</t>
  </si>
  <si>
    <t>3.26</t>
  </si>
  <si>
    <t>4.8</t>
  </si>
  <si>
    <t>4.9</t>
  </si>
  <si>
    <t>4.10</t>
  </si>
  <si>
    <t>4.11</t>
  </si>
  <si>
    <t>4.12</t>
  </si>
  <si>
    <t>4.13</t>
  </si>
  <si>
    <t>4.14</t>
  </si>
  <si>
    <t>4.15</t>
  </si>
  <si>
    <t>4.16</t>
  </si>
  <si>
    <t>5.1</t>
  </si>
  <si>
    <t>5.2</t>
  </si>
  <si>
    <t>5.3</t>
  </si>
  <si>
    <t>5.4</t>
  </si>
  <si>
    <t>5.6</t>
  </si>
  <si>
    <t>5.7</t>
  </si>
  <si>
    <t>5.8</t>
  </si>
  <si>
    <t>5.9</t>
  </si>
  <si>
    <t>5.10</t>
  </si>
  <si>
    <t>5.11</t>
  </si>
  <si>
    <t>5.12</t>
  </si>
  <si>
    <t>5.13</t>
  </si>
  <si>
    <t>5.14</t>
  </si>
  <si>
    <t>5.15</t>
  </si>
  <si>
    <t>6.1</t>
  </si>
  <si>
    <t>6.2</t>
  </si>
  <si>
    <t>6.3</t>
  </si>
  <si>
    <t>6.4</t>
  </si>
  <si>
    <t>7.1</t>
  </si>
  <si>
    <t>7.2</t>
  </si>
  <si>
    <t>7.3</t>
  </si>
  <si>
    <t>8.1</t>
  </si>
  <si>
    <t>8.2</t>
  </si>
  <si>
    <t>8.3</t>
  </si>
  <si>
    <t>8.4</t>
  </si>
  <si>
    <t>8.5</t>
  </si>
  <si>
    <t>8.6</t>
  </si>
  <si>
    <t>8.7</t>
  </si>
  <si>
    <t>9.1</t>
  </si>
  <si>
    <t>9.2</t>
  </si>
  <si>
    <t>9.3</t>
  </si>
  <si>
    <t>9.4</t>
  </si>
  <si>
    <t>9.5</t>
  </si>
  <si>
    <t>9.6</t>
  </si>
  <si>
    <t>9.7</t>
  </si>
  <si>
    <t>9.8</t>
  </si>
  <si>
    <t>9.9</t>
  </si>
  <si>
    <t>9.10</t>
  </si>
  <si>
    <t>9.11</t>
  </si>
  <si>
    <t>(darba veids vai konstruktīvā nosaukums)</t>
  </si>
  <si>
    <t xml:space="preserve">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</si>
  <si>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Tāmes izmaksas (euro) _______________</t>
  </si>
  <si>
    <t>Tāme sastādīta______.gada ___. _________________</t>
  </si>
  <si>
    <t>Mērv.</t>
  </si>
  <si>
    <t>Daudz.</t>
  </si>
  <si>
    <t>Vienības izmaksas (euro)</t>
  </si>
  <si>
    <t>Tatjana Vasiļjeva</t>
  </si>
  <si>
    <r>
      <t>Būves nosaukums:</t>
    </r>
    <r>
      <rPr>
        <sz val="12"/>
        <rFont val="Arial Narrow"/>
        <family val="2"/>
      </rPr>
      <t xml:space="preserve"> Pirts ēkas telpu plānojuma un inženiertīklu izvietojuma maiņa Stacijas ielā 63, Daugavpilī.</t>
    </r>
  </si>
  <si>
    <r>
      <t xml:space="preserve">Objekta nosaukums: </t>
    </r>
    <r>
      <rPr>
        <u val="single"/>
        <sz val="12"/>
        <rFont val="Arial Narrow"/>
        <family val="2"/>
      </rPr>
      <t>Pirts ēkas telpu plānojuma un inženiertīklu izvietojuma maiņa Stacijas ielā 63, Daugavpilī.</t>
    </r>
  </si>
  <si>
    <r>
      <t xml:space="preserve">Būves adrese: </t>
    </r>
    <r>
      <rPr>
        <u val="single"/>
        <sz val="12"/>
        <rFont val="Arial Narrow"/>
        <family val="2"/>
      </rPr>
      <t>Stacijas ielā 63, Daugavpils</t>
    </r>
  </si>
  <si>
    <t xml:space="preserve"> 16KOMB</t>
  </si>
  <si>
    <t>N.
p.k.</t>
  </si>
  <si>
    <t>Darbu apjomu saraksts. Nr.1-1</t>
  </si>
  <si>
    <t>Tāme sastādīta ______.gada tirgus cenās, pamatojoties uz  AR daļas rasējumiem.</t>
  </si>
  <si>
    <t>Darbu apjomu saraksts. Nr.3-2</t>
  </si>
  <si>
    <t>Arējās kāpnes ĀK-1; ĀK-2 un jumtiņš.</t>
  </si>
  <si>
    <t>Tāme sastādīta ______.gada tirgus cenās, pamatojoties uz BK;  AR daļas rasējumiem.</t>
  </si>
  <si>
    <t>Darbu apjomu saraksts. Nr.3-1</t>
  </si>
  <si>
    <t>Darbu apjomu saraksts. Nr.2-11</t>
  </si>
  <si>
    <t>Tāme sastādīta ______.gada tirgus cenās, pamatojoties uz  EL; ELT daļas rasējumiem.</t>
  </si>
  <si>
    <t>Darbu apjomu saraksts. Nr.2-10</t>
  </si>
  <si>
    <t>Tāme sastādīta ______.gada tirgus cenās, pamatojoties uz ESS-PIS daļas rasējumiem.</t>
  </si>
  <si>
    <t>Darbu apjomu saraksts. Nr.2-9.</t>
  </si>
  <si>
    <t>Tāme sastādīta ______.gada tirgus cenās, pamatojoties uz  ESS daļas rasējumiem.</t>
  </si>
  <si>
    <t>Darbu apjomu saraksts. Nr.2-8</t>
  </si>
  <si>
    <t>Darbu apjomu saraksts. Nr.2-7.</t>
  </si>
  <si>
    <t>Darbu apjomu saraksts. Nr.2-6</t>
  </si>
  <si>
    <t>Ventilācija.</t>
  </si>
  <si>
    <t>Darbu apjomu saraksts. Nr.2-5.</t>
  </si>
  <si>
    <t>Tāme sastādīta ______.gada tirgus cenās, pamatojoties uz  AVK-V daļas rasējumiem.</t>
  </si>
  <si>
    <t>Darbu apjomu saraksts. Nr.2-4</t>
  </si>
  <si>
    <t>Apkure.</t>
  </si>
  <si>
    <t>Tāme sastādīta ______.gada tirgus cenās, pamatojoties uz  AVK-A daļas rasējumiem.</t>
  </si>
  <si>
    <t>Darbu apjomu saraksts. Nr.2-3.</t>
  </si>
  <si>
    <t>Tāme sastādīta ______.gada tirgus cenās, pamatojoties uz  ŪK daļas rasējumiem.</t>
  </si>
  <si>
    <t>Tāme sastādīta ______.gada tirgus cenās, pamatojoties uz  SM daļas rasējumiem.</t>
  </si>
  <si>
    <t>Iekšēja kanalizācijas  sistēma.</t>
  </si>
  <si>
    <t>Darbu apjomu saraksts. Nr.2-2.</t>
  </si>
  <si>
    <t>Darbu apjomu saraksts. Nr.2-1</t>
  </si>
  <si>
    <t>Darbu apjomu saraksts. Nr.1-6</t>
  </si>
  <si>
    <t>Darbu apjomu saraksts. Nr.1-5.</t>
  </si>
  <si>
    <t>Darbu apjomu saraksts. Nr.1-4.</t>
  </si>
  <si>
    <t>Darbu apjomu saraksts. Nr.1-3.</t>
  </si>
  <si>
    <t>Tāme sastādīta ______.gada tirgus cenās, pamatojoties uz  BK daļas rasējumiem.</t>
  </si>
  <si>
    <t>Darbu apjomu saraksts. Nr.1-2.</t>
  </si>
  <si>
    <t>Logi PVC montāža. Logs daļēji neverams, aile aizmūrēta, visu logu stiklojums - no 2-stiklu dubultpaketes bez īpašām prasībam
Dalījumu un vēršanas vizienu skat.skicēs, attēlojums - skatā no ārpuses tērauda rokturi, eņģes un bloķēšanas mehānismi. 
(ieskaitot visus nepieciešamos materiālus),  skat.specifikācijas AR-07.</t>
  </si>
</sst>
</file>

<file path=xl/styles.xml><?xml version="1.0" encoding="utf-8"?>
<styleSheet xmlns="http://schemas.openxmlformats.org/spreadsheetml/2006/main">
  <numFmts count="5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quot;р.&quot;_-;\-* #,##0.00&quot;р.&quot;_-;_-* &quot;-&quot;??&quot;р.&quot;_-;_-@_-"/>
    <numFmt numFmtId="175" formatCode="_-* #,##0.00_р_._-;\-* #,##0.00_р_._-;_-* &quot;-&quot;??_р_._-;_-@_-"/>
    <numFmt numFmtId="176" formatCode="0.0"/>
    <numFmt numFmtId="177" formatCode="0.000"/>
    <numFmt numFmtId="178" formatCode="_-* #,##0.00_-;\-* #,##0.00_-;_-* \-??_-;_-@_-"/>
    <numFmt numFmtId="179" formatCode="#,##0.0"/>
    <numFmt numFmtId="180" formatCode="_(* #,##0.00_);_(* \(#,##0.00\);_(* \-??_);_(@_)"/>
    <numFmt numFmtId="181" formatCode="0.000000"/>
    <numFmt numFmtId="182" formatCode="0.00;[Red]0.00"/>
    <numFmt numFmtId="183" formatCode="_-&quot;Ls &quot;* #,##0.00_-;&quot;-Ls &quot;* #,##0.00_-;_-&quot;Ls &quot;* \-??_-;_-@_-"/>
    <numFmt numFmtId="184" formatCode="&quot; &quot;#,##0.00&quot; &quot;;&quot;-&quot;#,##0.00&quot; &quot;;&quot; -&quot;#&quot; &quot;;&quot; &quot;@&quot; &quot;"/>
    <numFmt numFmtId="185" formatCode="&quot; &quot;#,##0.00&quot;    &quot;;&quot;-&quot;#,##0.00&quot;    &quot;;&quot; -&quot;#&quot;    &quot;;&quot; &quot;@&quot; &quot;"/>
    <numFmt numFmtId="186" formatCode="#,##0.00\ ;\-#,##0.00\ ;&quot; -&quot;#\ ;@\ "/>
    <numFmt numFmtId="187" formatCode="&quot; Ls &quot;#,##0.00&quot; &quot;;&quot;-Ls &quot;#,##0.00&quot; &quot;;&quot; Ls -&quot;#&quot; &quot;;&quot; &quot;@&quot; &quot;"/>
    <numFmt numFmtId="188" formatCode="&quot; &quot;#,##0.00&quot;р. &quot;;&quot;-&quot;#,##0.00&quot;р. &quot;;&quot; -&quot;#&quot;р. &quot;;&quot; &quot;@&quot; &quot;"/>
    <numFmt numFmtId="189" formatCode="[$-426]General"/>
    <numFmt numFmtId="190" formatCode="#,##0.00[$Ls-426];[Red]&quot;-&quot;#,##0.00[$Ls-426]"/>
    <numFmt numFmtId="191" formatCode="#,##0.00&quot; &quot;[$€-407];[Red]&quot;-&quot;#,##0.00&quot; &quot;[$€-407]"/>
    <numFmt numFmtId="192" formatCode="_-* #,##0&quot;$&quot;_-;\-* #,##0&quot;$&quot;_-;_-* &quot;-&quot;&quot;$&quot;_-;_-@_-"/>
    <numFmt numFmtId="193" formatCode="_-* #,##0.00&quot;$&quot;_-;\-* #,##0.00&quot;$&quot;_-;_-* &quot;-&quot;??&quot;$&quot;_-;_-@_-"/>
    <numFmt numFmtId="194" formatCode="m\o\n\th\ d\,\ yyyy"/>
    <numFmt numFmtId="195" formatCode="#.00"/>
    <numFmt numFmtId="196" formatCode="#."/>
    <numFmt numFmtId="197" formatCode="&quot;See Note &quot;\ #"/>
    <numFmt numFmtId="198" formatCode="General_)"/>
    <numFmt numFmtId="199" formatCode="&quot;Jā&quot;;&quot;Jā&quot;;&quot;Nē&quot;"/>
    <numFmt numFmtId="200" formatCode="&quot;Patiess&quot;;&quot;Patiess&quot;;&quot;Aplams&quot;"/>
    <numFmt numFmtId="201" formatCode="&quot;Ieslēgts&quot;;&quot;Ieslēgts&quot;;&quot;Izslēgts&quot;"/>
    <numFmt numFmtId="202" formatCode="[$€-2]\ #\ ##,000_);[Red]\([$€-2]\ #\ ##,000\)"/>
    <numFmt numFmtId="203" formatCode="mmm\ dd"/>
    <numFmt numFmtId="204" formatCode="#,##0.00_р_."/>
    <numFmt numFmtId="205" formatCode="###0;###0"/>
  </numFmts>
  <fonts count="79">
    <font>
      <sz val="11"/>
      <color theme="1"/>
      <name val="Calibri"/>
      <family val="2"/>
    </font>
    <font>
      <sz val="11"/>
      <color indexed="8"/>
      <name val="Calibri"/>
      <family val="2"/>
    </font>
    <font>
      <sz val="10"/>
      <name val="Arial Cyr"/>
      <family val="2"/>
    </font>
    <font>
      <sz val="10"/>
      <name val="Arial"/>
      <family val="2"/>
    </font>
    <font>
      <sz val="12"/>
      <name val="Times New Roman"/>
      <family val="1"/>
    </font>
    <font>
      <sz val="10"/>
      <name val="Times New Roman"/>
      <family val="1"/>
    </font>
    <font>
      <sz val="10"/>
      <name val="Helv"/>
      <family val="0"/>
    </font>
    <font>
      <b/>
      <sz val="10"/>
      <name val="Arial"/>
      <family val="2"/>
    </font>
    <font>
      <sz val="10"/>
      <name val="Tahoma"/>
      <family val="2"/>
    </font>
    <font>
      <sz val="12"/>
      <name val="Courier New"/>
      <family val="3"/>
    </font>
    <font>
      <sz val="8"/>
      <name val="Arial"/>
      <family val="2"/>
    </font>
    <font>
      <u val="single"/>
      <sz val="11"/>
      <color indexed="36"/>
      <name val="Calibri"/>
      <family val="2"/>
    </font>
    <font>
      <u val="single"/>
      <sz val="11"/>
      <color indexed="12"/>
      <name val="Calibri"/>
      <family val="2"/>
    </font>
    <font>
      <b/>
      <sz val="9"/>
      <name val="Arial"/>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b/>
      <sz val="18"/>
      <color indexed="56"/>
      <name val="Cambria"/>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11"/>
      <name val="Arial Narrow"/>
      <family val="2"/>
    </font>
    <font>
      <i/>
      <sz val="10"/>
      <name val="Arial"/>
      <family val="2"/>
    </font>
    <font>
      <sz val="10"/>
      <color indexed="10"/>
      <name val="Arial"/>
      <family val="2"/>
    </font>
    <font>
      <sz val="10"/>
      <name val="Arial Baltic"/>
      <family val="2"/>
    </font>
    <font>
      <b/>
      <sz val="10"/>
      <color indexed="8"/>
      <name val="Arial"/>
      <family val="2"/>
    </font>
    <font>
      <i/>
      <sz val="10"/>
      <color indexed="8"/>
      <name val="Arial"/>
      <family val="2"/>
    </font>
    <font>
      <vertAlign val="superscript"/>
      <sz val="10"/>
      <color indexed="8"/>
      <name val="Arial"/>
      <family val="2"/>
    </font>
    <font>
      <sz val="9"/>
      <name val="Arial Narrow"/>
      <family val="2"/>
    </font>
    <font>
      <sz val="10"/>
      <color indexed="60"/>
      <name val="Arial"/>
      <family val="2"/>
    </font>
    <font>
      <sz val="10"/>
      <name val="Calibri"/>
      <family val="2"/>
    </font>
    <font>
      <sz val="10"/>
      <color indexed="12"/>
      <name val="Arial"/>
      <family val="2"/>
    </font>
    <font>
      <b/>
      <i/>
      <sz val="10"/>
      <name val="Arial"/>
      <family val="2"/>
    </font>
    <font>
      <sz val="12"/>
      <name val="BaltCenturyOldStyle"/>
      <family val="2"/>
    </font>
    <font>
      <sz val="10"/>
      <color indexed="8"/>
      <name val="Times New Roman"/>
      <family val="1"/>
    </font>
    <font>
      <vertAlign val="superscript"/>
      <sz val="10"/>
      <name val="Arial"/>
      <family val="2"/>
    </font>
    <font>
      <sz val="10.5"/>
      <name val="Arial"/>
      <family val="2"/>
    </font>
    <font>
      <b/>
      <sz val="14"/>
      <name val="Arial Narrow"/>
      <family val="2"/>
    </font>
    <font>
      <b/>
      <i/>
      <u val="single"/>
      <sz val="14"/>
      <name val="Arial Narrow"/>
      <family val="2"/>
    </font>
    <font>
      <sz val="8"/>
      <name val="Arial Narrow"/>
      <family val="2"/>
    </font>
    <font>
      <b/>
      <sz val="12"/>
      <name val="Arial Narrow"/>
      <family val="2"/>
    </font>
    <font>
      <sz val="12"/>
      <name val="Arial Narrow"/>
      <family val="2"/>
    </font>
    <font>
      <u val="single"/>
      <sz val="12"/>
      <name val="Arial Narrow"/>
      <family val="2"/>
    </font>
    <font>
      <sz val="11"/>
      <color indexed="8"/>
      <name val="Arial Narrow"/>
      <family val="2"/>
    </font>
    <font>
      <b/>
      <sz val="9"/>
      <color indexed="8"/>
      <name val="Arial"/>
      <family val="2"/>
    </font>
    <font>
      <sz val="10"/>
      <color indexed="8"/>
      <name val="Calibri"/>
      <family val="2"/>
    </font>
    <font>
      <sz val="10"/>
      <color rgb="FFC00000"/>
      <name val="Arial"/>
      <family val="2"/>
    </font>
    <font>
      <sz val="10"/>
      <color theme="1"/>
      <name val="Arial"/>
      <family val="2"/>
    </font>
  </fonts>
  <fills count="50">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lightGray"/>
    </fill>
    <fill>
      <patternFill patternType="solid">
        <fgColor indexed="43"/>
        <bgColor indexed="64"/>
      </patternFill>
    </fill>
    <fill>
      <patternFill patternType="solid">
        <fgColor indexed="65"/>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color indexed="63"/>
      </left>
      <right>
        <color indexed="63"/>
      </right>
      <top>
        <color indexed="63"/>
      </top>
      <bottom style="medium">
        <color indexed="30"/>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hair"/>
      <bottom style="hair"/>
    </border>
    <border>
      <left style="thin"/>
      <right style="thin">
        <color indexed="8"/>
      </right>
      <top style="hair"/>
      <bottom style="hair"/>
    </border>
    <border>
      <left style="thin">
        <color indexed="8"/>
      </left>
      <right style="thin">
        <color indexed="8"/>
      </right>
      <top>
        <color indexed="63"/>
      </top>
      <bottom style="hair">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medium"/>
      <right style="thin"/>
      <top style="thin"/>
      <bottom style="thin"/>
    </border>
    <border>
      <left>
        <color indexed="63"/>
      </left>
      <right style="thin"/>
      <top>
        <color indexed="63"/>
      </top>
      <bottom style="thin"/>
    </border>
    <border>
      <left style="medium"/>
      <right style="thin"/>
      <top/>
      <bottom style="thin"/>
    </border>
    <border>
      <left style="medium"/>
      <right style="thin"/>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4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lignment/>
      <protection/>
    </xf>
    <xf numFmtId="0" fontId="14" fillId="3" borderId="0">
      <alignment/>
      <protection/>
    </xf>
    <xf numFmtId="0" fontId="14" fillId="4" borderId="0" applyNumberFormat="0" applyBorder="0" applyAlignment="0" applyProtection="0"/>
    <xf numFmtId="0" fontId="14" fillId="4" borderId="0" applyNumberFormat="0" applyBorder="0" applyAlignment="0" applyProtection="0"/>
    <xf numFmtId="0" fontId="14" fillId="5" borderId="0">
      <alignment/>
      <protection/>
    </xf>
    <xf numFmtId="0" fontId="14"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6" borderId="0">
      <alignment/>
      <protection/>
    </xf>
    <xf numFmtId="0" fontId="1" fillId="16" borderId="0">
      <alignment/>
      <protection/>
    </xf>
    <xf numFmtId="0" fontId="1" fillId="7" borderId="0" applyNumberFormat="0" applyBorder="0" applyAlignment="0" applyProtection="0"/>
    <xf numFmtId="0" fontId="1" fillId="7" borderId="0" applyNumberFormat="0" applyBorder="0" applyAlignment="0" applyProtection="0"/>
    <xf numFmtId="0" fontId="1" fillId="17" borderId="0">
      <alignment/>
      <protection/>
    </xf>
    <xf numFmtId="0" fontId="1" fillId="17" borderId="0">
      <alignment/>
      <protection/>
    </xf>
    <xf numFmtId="0" fontId="1" fillId="8" borderId="0" applyNumberFormat="0" applyBorder="0" applyAlignment="0" applyProtection="0"/>
    <xf numFmtId="0" fontId="1" fillId="8" borderId="0" applyNumberFormat="0" applyBorder="0" applyAlignment="0" applyProtection="0"/>
    <xf numFmtId="0" fontId="1" fillId="18" borderId="0">
      <alignment/>
      <protection/>
    </xf>
    <xf numFmtId="0" fontId="1" fillId="18"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0" borderId="0" applyNumberFormat="0" applyBorder="0" applyAlignment="0" applyProtection="0"/>
    <xf numFmtId="0" fontId="1" fillId="10" borderId="0" applyNumberFormat="0" applyBorder="0" applyAlignment="0" applyProtection="0"/>
    <xf numFmtId="0" fontId="1" fillId="20" borderId="0">
      <alignment/>
      <protection/>
    </xf>
    <xf numFmtId="0" fontId="1" fillId="20" borderId="0">
      <alignment/>
      <protection/>
    </xf>
    <xf numFmtId="0" fontId="1" fillId="11" borderId="0" applyNumberFormat="0" applyBorder="0" applyAlignment="0" applyProtection="0"/>
    <xf numFmtId="0" fontId="1" fillId="11" borderId="0" applyNumberFormat="0" applyBorder="0" applyAlignment="0" applyProtection="0"/>
    <xf numFmtId="0" fontId="1" fillId="21" borderId="0">
      <alignment/>
      <protection/>
    </xf>
    <xf numFmtId="0" fontId="1" fillId="21" borderId="0">
      <alignment/>
      <protection/>
    </xf>
    <xf numFmtId="0" fontId="14" fillId="22" borderId="0" applyNumberFormat="0" applyBorder="0" applyAlignment="0" applyProtection="0"/>
    <xf numFmtId="0" fontId="14" fillId="22" borderId="0" applyNumberFormat="0" applyBorder="0" applyAlignment="0" applyProtection="0"/>
    <xf numFmtId="0" fontId="14" fillId="23" borderId="0">
      <alignment/>
      <protection/>
    </xf>
    <xf numFmtId="0" fontId="14" fillId="23"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13" borderId="0" applyNumberFormat="0" applyBorder="0" applyAlignment="0" applyProtection="0"/>
    <xf numFmtId="0" fontId="1" fillId="13" borderId="0" applyNumberFormat="0" applyBorder="0" applyAlignment="0" applyProtection="0"/>
    <xf numFmtId="0" fontId="1" fillId="31" borderId="0">
      <alignment/>
      <protection/>
    </xf>
    <xf numFmtId="0" fontId="1" fillId="31" borderId="0">
      <alignment/>
      <protection/>
    </xf>
    <xf numFmtId="0" fontId="1" fillId="26" borderId="0" applyNumberFormat="0" applyBorder="0" applyAlignment="0" applyProtection="0"/>
    <xf numFmtId="0" fontId="1" fillId="26" borderId="0" applyNumberFormat="0" applyBorder="0" applyAlignment="0" applyProtection="0"/>
    <xf numFmtId="0" fontId="1" fillId="32" borderId="0">
      <alignment/>
      <protection/>
    </xf>
    <xf numFmtId="0" fontId="1" fillId="32"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27" borderId="0" applyNumberFormat="0" applyBorder="0" applyAlignment="0" applyProtection="0"/>
    <xf numFmtId="0" fontId="1" fillId="27" borderId="0" applyNumberFormat="0" applyBorder="0" applyAlignment="0" applyProtection="0"/>
    <xf numFmtId="0" fontId="1" fillId="33" borderId="0">
      <alignment/>
      <protection/>
    </xf>
    <xf numFmtId="0" fontId="1" fillId="33"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6" borderId="0" applyNumberFormat="0" applyBorder="0" applyAlignment="0" applyProtection="0"/>
    <xf numFmtId="0" fontId="14" fillId="36" borderId="0" applyNumberFormat="0" applyBorder="0" applyAlignment="0" applyProtection="0"/>
    <xf numFmtId="0" fontId="14" fillId="37" borderId="0">
      <alignment/>
      <protection/>
    </xf>
    <xf numFmtId="0" fontId="14" fillId="37" borderId="0">
      <alignment/>
      <protection/>
    </xf>
    <xf numFmtId="0" fontId="14" fillId="38" borderId="0" applyNumberFormat="0" applyBorder="0" applyAlignment="0" applyProtection="0"/>
    <xf numFmtId="0" fontId="14" fillId="13"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9" borderId="0" applyNumberFormat="0" applyBorder="0" applyAlignment="0" applyProtection="0"/>
    <xf numFmtId="0" fontId="14" fillId="12" borderId="0" applyNumberFormat="0" applyBorder="0" applyAlignment="0" applyProtection="0"/>
    <xf numFmtId="0" fontId="14" fillId="3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4" fillId="24" borderId="0" applyNumberFormat="0" applyBorder="0" applyAlignment="0" applyProtection="0"/>
    <xf numFmtId="0" fontId="14" fillId="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10" borderId="0" applyNumberFormat="0" applyBorder="0" applyAlignment="0" applyProtection="0"/>
    <xf numFmtId="0" fontId="14" fillId="22" borderId="0" applyNumberFormat="0" applyBorder="0" applyAlignment="0" applyProtection="0"/>
    <xf numFmtId="0" fontId="14" fillId="39" borderId="0" applyNumberFormat="0" applyBorder="0" applyAlignment="0" applyProtection="0"/>
    <xf numFmtId="0" fontId="14" fillId="13"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0" borderId="0">
      <alignment/>
      <protection/>
    </xf>
    <xf numFmtId="0" fontId="14" fillId="40" borderId="0">
      <alignment/>
      <protection/>
    </xf>
    <xf numFmtId="0" fontId="14" fillId="13" borderId="0" applyNumberFormat="0" applyBorder="0" applyAlignment="0" applyProtection="0"/>
    <xf numFmtId="0" fontId="14" fillId="13" borderId="0" applyNumberFormat="0" applyBorder="0" applyAlignment="0" applyProtection="0"/>
    <xf numFmtId="0" fontId="14" fillId="31" borderId="0">
      <alignment/>
      <protection/>
    </xf>
    <xf numFmtId="0" fontId="14" fillId="31" borderId="0">
      <alignment/>
      <protection/>
    </xf>
    <xf numFmtId="0" fontId="14" fillId="26" borderId="0" applyNumberFormat="0" applyBorder="0" applyAlignment="0" applyProtection="0"/>
    <xf numFmtId="0" fontId="14" fillId="26" borderId="0" applyNumberFormat="0" applyBorder="0" applyAlignment="0" applyProtection="0"/>
    <xf numFmtId="0" fontId="14" fillId="32" borderId="0">
      <alignment/>
      <protection/>
    </xf>
    <xf numFmtId="0" fontId="14" fillId="32"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9" borderId="0" applyNumberFormat="0" applyBorder="0" applyAlignment="0" applyProtection="0"/>
    <xf numFmtId="0" fontId="14" fillId="39" borderId="0" applyNumberFormat="0" applyBorder="0" applyAlignment="0" applyProtection="0"/>
    <xf numFmtId="0" fontId="14" fillId="41" borderId="0">
      <alignment/>
      <protection/>
    </xf>
    <xf numFmtId="0" fontId="14" fillId="41" borderId="0">
      <alignment/>
      <protection/>
    </xf>
    <xf numFmtId="192" fontId="2" fillId="0" borderId="0" applyFont="0" applyFill="0" applyBorder="0" applyAlignment="0" applyProtection="0"/>
    <xf numFmtId="193" fontId="2" fillId="0" borderId="0" applyFont="0" applyFill="0" applyBorder="0" applyAlignment="0" applyProtection="0"/>
    <xf numFmtId="0" fontId="15" fillId="28" borderId="1" applyNumberFormat="0" applyAlignment="0" applyProtection="0"/>
    <xf numFmtId="0" fontId="15" fillId="28" borderId="1" applyNumberFormat="0" applyAlignment="0" applyProtection="0"/>
    <xf numFmtId="0" fontId="15" fillId="42" borderId="1">
      <alignment/>
      <protection/>
    </xf>
    <xf numFmtId="0" fontId="15" fillId="42" borderId="1">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178" fontId="3" fillId="0" borderId="0" applyFill="0" applyBorder="0" applyAlignment="0" applyProtection="0"/>
    <xf numFmtId="180" fontId="9" fillId="0" borderId="0" applyFill="0" applyBorder="0" applyAlignment="0" applyProtection="0"/>
    <xf numFmtId="184" fontId="24" fillId="0" borderId="0">
      <alignment/>
      <protection/>
    </xf>
    <xf numFmtId="43" fontId="3" fillId="0" borderId="0" applyFont="0" applyFill="0" applyBorder="0" applyAlignment="0" applyProtection="0"/>
    <xf numFmtId="184" fontId="24" fillId="0" borderId="0">
      <alignment/>
      <protection/>
    </xf>
    <xf numFmtId="43" fontId="3"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86" fontId="1" fillId="0" borderId="0" applyFill="0" applyBorder="0" applyAlignment="0" applyProtection="0"/>
    <xf numFmtId="185" fontId="24" fillId="0" borderId="0">
      <alignment/>
      <protection/>
    </xf>
    <xf numFmtId="175" fontId="3" fillId="0" borderId="0" applyFont="0" applyFill="0" applyBorder="0" applyAlignment="0" applyProtection="0"/>
    <xf numFmtId="175" fontId="3" fillId="0" borderId="0" applyFont="0" applyFill="0" applyBorder="0" applyAlignment="0" applyProtection="0"/>
    <xf numFmtId="183" fontId="3" fillId="0" borderId="0" applyFill="0" applyBorder="0" applyAlignment="0" applyProtection="0"/>
    <xf numFmtId="187" fontId="38" fillId="0" borderId="0">
      <alignment/>
      <protection/>
    </xf>
    <xf numFmtId="188" fontId="24" fillId="0" borderId="0">
      <alignment/>
      <protection/>
    </xf>
    <xf numFmtId="188" fontId="24" fillId="0" borderId="0">
      <alignment/>
      <protection/>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94" fontId="43" fillId="0" borderId="0">
      <alignment/>
      <protection locked="0"/>
    </xf>
    <xf numFmtId="171" fontId="3" fillId="0" borderId="0" applyFont="0" applyFill="0" applyBorder="0" applyAlignment="0" applyProtection="0"/>
    <xf numFmtId="4" fontId="6" fillId="0" borderId="0" applyFont="0" applyFill="0" applyBorder="0" applyAlignment="0" applyProtection="0"/>
    <xf numFmtId="0" fontId="44" fillId="0" borderId="0" applyNumberFormat="0">
      <alignment/>
      <protection/>
    </xf>
    <xf numFmtId="0" fontId="3" fillId="0" borderId="0">
      <alignment/>
      <protection/>
    </xf>
    <xf numFmtId="189" fontId="38" fillId="0" borderId="0">
      <alignment/>
      <protection/>
    </xf>
    <xf numFmtId="189" fontId="24" fillId="0" borderId="0">
      <alignment/>
      <protection/>
    </xf>
    <xf numFmtId="0" fontId="1" fillId="0" borderId="0">
      <alignment/>
      <protection/>
    </xf>
    <xf numFmtId="0" fontId="1" fillId="0" borderId="0">
      <alignment/>
      <protection/>
    </xf>
    <xf numFmtId="195" fontId="43" fillId="0" borderId="0">
      <alignment/>
      <protection locked="0"/>
    </xf>
    <xf numFmtId="0" fontId="39" fillId="0" borderId="0">
      <alignment horizontal="center"/>
      <protection/>
    </xf>
    <xf numFmtId="189" fontId="39" fillId="0" borderId="0">
      <alignment horizontal="center"/>
      <protection/>
    </xf>
    <xf numFmtId="0" fontId="39" fillId="0" borderId="0">
      <alignment horizontal="center" textRotation="90"/>
      <protection/>
    </xf>
    <xf numFmtId="189" fontId="39" fillId="0" borderId="0">
      <alignment horizontal="center" textRotation="90"/>
      <protection/>
    </xf>
    <xf numFmtId="196" fontId="45" fillId="0" borderId="0">
      <alignment/>
      <protection locked="0"/>
    </xf>
    <xf numFmtId="196" fontId="45" fillId="0" borderId="0">
      <alignment/>
      <protection locked="0"/>
    </xf>
    <xf numFmtId="0" fontId="46" fillId="43" borderId="0">
      <alignment/>
      <protection/>
    </xf>
    <xf numFmtId="0" fontId="47" fillId="1" borderId="0">
      <alignment/>
      <protection/>
    </xf>
    <xf numFmtId="0" fontId="48"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protection/>
    </xf>
    <xf numFmtId="0" fontId="17" fillId="0" borderId="0">
      <alignment/>
      <protection/>
    </xf>
    <xf numFmtId="0" fontId="18" fillId="11" borderId="1" applyNumberFormat="0" applyAlignment="0" applyProtection="0"/>
    <xf numFmtId="0" fontId="18" fillId="11" borderId="1" applyNumberFormat="0" applyAlignment="0" applyProtection="0"/>
    <xf numFmtId="0" fontId="18" fillId="21" borderId="1">
      <alignment/>
      <protection/>
    </xf>
    <xf numFmtId="0" fontId="18" fillId="21" borderId="1">
      <alignment/>
      <protection/>
    </xf>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9" fillId="28" borderId="2" applyNumberFormat="0" applyAlignment="0" applyProtection="0"/>
    <xf numFmtId="0" fontId="19" fillId="28" borderId="2" applyNumberFormat="0" applyAlignment="0" applyProtection="0"/>
    <xf numFmtId="0" fontId="19" fillId="42" borderId="2">
      <alignment/>
      <protection/>
    </xf>
    <xf numFmtId="0" fontId="19" fillId="42" borderId="2">
      <alignment/>
      <protection/>
    </xf>
    <xf numFmtId="0" fontId="2" fillId="0" borderId="0">
      <alignment/>
      <protection/>
    </xf>
    <xf numFmtId="0" fontId="20" fillId="0" borderId="3" applyNumberFormat="0" applyFill="0" applyAlignment="0" applyProtection="0"/>
    <xf numFmtId="0" fontId="20" fillId="0" borderId="3" applyNumberFormat="0" applyFill="0" applyAlignment="0" applyProtection="0"/>
    <xf numFmtId="0" fontId="20" fillId="0" borderId="3">
      <alignment/>
      <protection/>
    </xf>
    <xf numFmtId="0" fontId="20" fillId="0" borderId="3">
      <alignment/>
      <protection/>
    </xf>
    <xf numFmtId="0" fontId="21" fillId="8" borderId="0" applyNumberFormat="0" applyBorder="0" applyAlignment="0" applyProtection="0"/>
    <xf numFmtId="0" fontId="21" fillId="18" borderId="0">
      <alignment/>
      <protection/>
    </xf>
    <xf numFmtId="0" fontId="21" fillId="18" borderId="0">
      <alignment/>
      <protection/>
    </xf>
    <xf numFmtId="0" fontId="22" fillId="29" borderId="0" applyNumberFormat="0" applyBorder="0" applyAlignment="0" applyProtection="0"/>
    <xf numFmtId="0" fontId="22" fillId="29" borderId="0" applyNumberFormat="0" applyBorder="0" applyAlignment="0" applyProtection="0"/>
    <xf numFmtId="0" fontId="22" fillId="44" borderId="0">
      <alignment/>
      <protection/>
    </xf>
    <xf numFmtId="0" fontId="22" fillId="44" borderId="0">
      <alignment/>
      <protection/>
    </xf>
    <xf numFmtId="0" fontId="2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vertical="center" wrapText="1"/>
      <protection/>
    </xf>
    <xf numFmtId="0" fontId="3" fillId="0" borderId="0">
      <alignment/>
      <protection/>
    </xf>
    <xf numFmtId="0" fontId="8" fillId="0" borderId="0">
      <alignment/>
      <protection/>
    </xf>
    <xf numFmtId="0" fontId="3" fillId="0" borderId="0">
      <alignment/>
      <protection/>
    </xf>
    <xf numFmtId="189" fontId="38" fillId="0" borderId="0">
      <alignment/>
      <protection/>
    </xf>
    <xf numFmtId="0" fontId="1" fillId="0" borderId="0">
      <alignment/>
      <protection/>
    </xf>
    <xf numFmtId="189" fontId="1" fillId="0" borderId="0">
      <alignment/>
      <protection/>
    </xf>
    <xf numFmtId="189" fontId="1" fillId="0" borderId="0">
      <alignment/>
      <protection/>
    </xf>
    <xf numFmtId="0" fontId="1" fillId="0" borderId="0">
      <alignment/>
      <protection/>
    </xf>
    <xf numFmtId="0" fontId="3" fillId="0" borderId="0">
      <alignment/>
      <protection/>
    </xf>
    <xf numFmtId="0" fontId="3" fillId="0" borderId="0">
      <alignment/>
      <protection/>
    </xf>
    <xf numFmtId="189" fontId="24" fillId="0" borderId="0">
      <alignment/>
      <protection/>
    </xf>
    <xf numFmtId="189"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wrapText="1"/>
      <protection/>
    </xf>
    <xf numFmtId="0" fontId="65" fillId="0" borderId="0">
      <alignment/>
      <protection/>
    </xf>
    <xf numFmtId="0" fontId="1" fillId="0" borderId="0">
      <alignment/>
      <protection/>
    </xf>
    <xf numFmtId="0" fontId="3" fillId="0" borderId="0">
      <alignment/>
      <protection/>
    </xf>
    <xf numFmtId="189" fontId="38" fillId="0" borderId="0">
      <alignment vertical="center"/>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189" fontId="40" fillId="0" borderId="0">
      <alignment/>
      <protection/>
    </xf>
    <xf numFmtId="189" fontId="4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189" fontId="38"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189" fontId="38" fillId="0" borderId="0">
      <alignment/>
      <protection/>
    </xf>
    <xf numFmtId="189" fontId="38" fillId="0" borderId="0">
      <alignment/>
      <protection/>
    </xf>
    <xf numFmtId="0" fontId="49" fillId="0" borderId="0">
      <alignment/>
      <protection/>
    </xf>
    <xf numFmtId="0" fontId="3" fillId="0" borderId="0">
      <alignment/>
      <protection/>
    </xf>
    <xf numFmtId="0" fontId="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45" borderId="0">
      <alignment vertical="center" wrapText="1"/>
      <protection/>
    </xf>
    <xf numFmtId="0" fontId="3" fillId="0" borderId="0">
      <alignment vertical="center" wrapText="1"/>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4" fillId="0" borderId="0">
      <alignment/>
      <protection/>
    </xf>
    <xf numFmtId="0" fontId="3"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2" fillId="0" borderId="0">
      <alignment/>
      <protection/>
    </xf>
    <xf numFmtId="0" fontId="1"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6" fillId="0" borderId="0">
      <alignment/>
      <protection/>
    </xf>
    <xf numFmtId="0" fontId="3"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protection/>
    </xf>
    <xf numFmtId="0" fontId="25" fillId="0" borderId="0">
      <alignment/>
      <protection/>
    </xf>
    <xf numFmtId="0" fontId="3" fillId="15" borderId="4" applyNumberFormat="0" applyFont="0" applyAlignment="0" applyProtection="0"/>
    <xf numFmtId="0" fontId="3"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27" fillId="0" borderId="0">
      <alignment/>
      <protection/>
    </xf>
    <xf numFmtId="0" fontId="27" fillId="0" borderId="0">
      <alignment/>
      <protection/>
    </xf>
    <xf numFmtId="0" fontId="28" fillId="46" borderId="5" applyNumberFormat="0" applyAlignment="0" applyProtection="0"/>
    <xf numFmtId="0" fontId="28" fillId="47" borderId="5">
      <alignment/>
      <protection/>
    </xf>
    <xf numFmtId="0" fontId="28" fillId="47" borderId="5">
      <alignment/>
      <protection/>
    </xf>
    <xf numFmtId="9" fontId="3" fillId="0" borderId="0" applyFont="0" applyFill="0" applyBorder="0" applyAlignment="0" applyProtection="0"/>
    <xf numFmtId="9" fontId="3" fillId="0" borderId="0" applyFont="0" applyFill="0" applyBorder="0" applyAlignment="0" applyProtection="0"/>
    <xf numFmtId="0" fontId="3" fillId="15" borderId="4" applyNumberFormat="0" applyFont="0" applyAlignment="0" applyProtection="0"/>
    <xf numFmtId="0" fontId="24" fillId="48" borderId="4">
      <alignment/>
      <protection/>
    </xf>
    <xf numFmtId="0" fontId="24" fillId="48" borderId="4">
      <alignment/>
      <protection/>
    </xf>
    <xf numFmtId="0" fontId="50" fillId="0" borderId="0">
      <alignment/>
      <protection/>
    </xf>
    <xf numFmtId="0" fontId="41" fillId="0" borderId="0">
      <alignment/>
      <protection/>
    </xf>
    <xf numFmtId="189" fontId="41" fillId="0" borderId="0">
      <alignment/>
      <protection/>
    </xf>
    <xf numFmtId="190" fontId="41" fillId="0" borderId="0">
      <alignment/>
      <protection/>
    </xf>
    <xf numFmtId="191" fontId="41" fillId="0" borderId="0">
      <alignment/>
      <protection/>
    </xf>
    <xf numFmtId="191" fontId="41" fillId="0" borderId="0">
      <alignment/>
      <protection/>
    </xf>
    <xf numFmtId="0" fontId="41" fillId="0" borderId="0">
      <alignment/>
      <protection/>
    </xf>
    <xf numFmtId="0" fontId="29" fillId="0" borderId="6" applyNumberFormat="0" applyFill="0" applyAlignment="0" applyProtection="0"/>
    <xf numFmtId="0" fontId="29" fillId="0" borderId="6" applyNumberFormat="0" applyFill="0" applyAlignment="0" applyProtection="0"/>
    <xf numFmtId="0" fontId="29" fillId="0" borderId="6">
      <alignment/>
      <protection/>
    </xf>
    <xf numFmtId="0" fontId="29" fillId="0" borderId="6">
      <alignment/>
      <protection/>
    </xf>
    <xf numFmtId="0" fontId="30" fillId="7" borderId="0" applyNumberFormat="0" applyBorder="0" applyAlignment="0" applyProtection="0"/>
    <xf numFmtId="0" fontId="30" fillId="17" borderId="0">
      <alignment/>
      <protection/>
    </xf>
    <xf numFmtId="0" fontId="30" fillId="17"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189" fontId="42"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97" fontId="51" fillId="0" borderId="0">
      <alignment horizontal="left"/>
      <protection/>
    </xf>
    <xf numFmtId="0" fontId="31" fillId="0" borderId="7" applyNumberFormat="0" applyFill="0" applyAlignment="0" applyProtection="0"/>
    <xf numFmtId="0" fontId="31" fillId="0" borderId="8">
      <alignment/>
      <protection/>
    </xf>
    <xf numFmtId="0" fontId="31" fillId="0" borderId="8">
      <alignment/>
      <protection/>
    </xf>
    <xf numFmtId="0" fontId="32" fillId="0" borderId="9" applyNumberFormat="0" applyFill="0" applyAlignment="0" applyProtection="0"/>
    <xf numFmtId="0" fontId="32" fillId="0" borderId="10">
      <alignment/>
      <protection/>
    </xf>
    <xf numFmtId="0" fontId="32" fillId="0" borderId="10">
      <alignment/>
      <protection/>
    </xf>
    <xf numFmtId="0" fontId="33" fillId="0" borderId="11" applyNumberFormat="0" applyFill="0" applyAlignment="0" applyProtection="0"/>
    <xf numFmtId="0" fontId="33" fillId="0" borderId="12">
      <alignment/>
      <protection/>
    </xf>
    <xf numFmtId="0" fontId="33" fillId="0" borderId="12">
      <alignment/>
      <protection/>
    </xf>
    <xf numFmtId="0" fontId="33" fillId="0" borderId="0" applyNumberFormat="0" applyFill="0" applyBorder="0" applyAlignment="0" applyProtection="0"/>
    <xf numFmtId="0" fontId="33" fillId="0" borderId="0">
      <alignment/>
      <protection/>
    </xf>
    <xf numFmtId="0" fontId="33" fillId="0" borderId="0">
      <alignment/>
      <protection/>
    </xf>
    <xf numFmtId="170" fontId="3" fillId="0" borderId="0" applyFont="0" applyFill="0" applyBorder="0" applyAlignment="0" applyProtection="0"/>
    <xf numFmtId="41" fontId="3" fillId="0" borderId="0" applyFont="0" applyFill="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46" borderId="0" applyNumberFormat="0" applyBorder="0" applyAlignment="0" applyProtection="0"/>
    <xf numFmtId="0" fontId="14" fillId="27" borderId="0" applyNumberFormat="0" applyBorder="0" applyAlignment="0" applyProtection="0"/>
    <xf numFmtId="0" fontId="14" fillId="2" borderId="0" applyNumberFormat="0" applyBorder="0" applyAlignment="0" applyProtection="0"/>
    <xf numFmtId="0" fontId="14" fillId="22" borderId="0" applyNumberFormat="0" applyBorder="0" applyAlignment="0" applyProtection="0"/>
    <xf numFmtId="0" fontId="18" fillId="11" borderId="1" applyNumberFormat="0" applyAlignment="0" applyProtection="0"/>
    <xf numFmtId="0" fontId="19" fillId="28" borderId="2" applyNumberFormat="0" applyAlignment="0" applyProtection="0"/>
    <xf numFmtId="0" fontId="15" fillId="28" borderId="1" applyNumberFormat="0" applyAlignment="0" applyProtection="0"/>
    <xf numFmtId="0" fontId="1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20" fillId="0" borderId="16" applyNumberFormat="0" applyFill="0" applyAlignment="0" applyProtection="0"/>
    <xf numFmtId="0" fontId="28" fillId="46" borderId="5" applyNumberFormat="0" applyAlignment="0" applyProtection="0"/>
    <xf numFmtId="0" fontId="37" fillId="0" borderId="0" applyNumberFormat="0" applyFill="0" applyBorder="0" applyAlignment="0" applyProtection="0"/>
    <xf numFmtId="0" fontId="22" fillId="29" borderId="0" applyNumberFormat="0" applyBorder="0" applyAlignment="0" applyProtection="0"/>
    <xf numFmtId="0" fontId="5"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30" fillId="7" borderId="0" applyNumberFormat="0" applyBorder="0" applyAlignment="0" applyProtection="0"/>
    <xf numFmtId="0" fontId="27" fillId="0" borderId="0" applyNumberFormat="0" applyFill="0" applyBorder="0" applyAlignment="0" applyProtection="0"/>
    <xf numFmtId="0" fontId="3" fillId="15" borderId="4" applyNumberFormat="0" applyFont="0" applyAlignment="0" applyProtection="0"/>
    <xf numFmtId="9" fontId="1" fillId="0" borderId="0" applyFont="0" applyFill="0" applyBorder="0" applyAlignment="0" applyProtection="0"/>
    <xf numFmtId="0" fontId="29" fillId="0" borderId="6" applyNumberFormat="0" applyFill="0" applyAlignment="0" applyProtection="0"/>
    <xf numFmtId="0" fontId="6" fillId="0" borderId="0">
      <alignment/>
      <protection/>
    </xf>
    <xf numFmtId="0" fontId="6" fillId="0" borderId="0">
      <alignment/>
      <protection/>
    </xf>
    <xf numFmtId="0" fontId="1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21" fillId="8" borderId="0" applyNumberFormat="0" applyBorder="0" applyAlignment="0" applyProtection="0"/>
  </cellStyleXfs>
  <cellXfs count="411">
    <xf numFmtId="0" fontId="0" fillId="0" borderId="0" xfId="0" applyFont="1" applyAlignment="1">
      <alignment/>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49" fontId="69" fillId="0" borderId="0" xfId="339" applyNumberFormat="1" applyFont="1" applyFill="1" applyBorder="1" applyAlignment="1">
      <alignment horizontal="center" vertical="center" wrapText="1"/>
      <protection/>
    </xf>
    <xf numFmtId="0" fontId="26" fillId="0" borderId="0" xfId="339" applyFont="1" applyFill="1" applyBorder="1" applyAlignment="1">
      <alignment horizontal="left" vertical="center" wrapText="1"/>
      <protection/>
    </xf>
    <xf numFmtId="0" fontId="72" fillId="0" borderId="0" xfId="339" applyFont="1" applyFill="1" applyBorder="1" applyAlignment="1">
      <alignment horizontal="center" wrapText="1"/>
      <protection/>
    </xf>
    <xf numFmtId="0" fontId="71" fillId="0" borderId="0" xfId="339" applyFont="1" applyFill="1" applyBorder="1" applyAlignment="1">
      <alignment horizontal="left" vertical="center" wrapText="1"/>
      <protection/>
    </xf>
    <xf numFmtId="0" fontId="68" fillId="0" borderId="0" xfId="345" applyFont="1" applyBorder="1" applyAlignment="1">
      <alignment horizontal="center" vertical="center"/>
      <protection/>
    </xf>
    <xf numFmtId="0" fontId="72" fillId="0" borderId="0" xfId="339" applyFont="1" applyFill="1" applyBorder="1" applyAlignment="1">
      <alignment horizontal="left" vertical="center" wrapText="1"/>
      <protection/>
    </xf>
    <xf numFmtId="0" fontId="72" fillId="0" borderId="0" xfId="339" applyFont="1" applyFill="1" applyBorder="1" applyAlignment="1">
      <alignment horizontal="left"/>
      <protection/>
    </xf>
    <xf numFmtId="0" fontId="72" fillId="0" borderId="0" xfId="339" applyFont="1" applyFill="1" applyBorder="1" applyAlignment="1">
      <alignment horizontal="center"/>
      <protection/>
    </xf>
    <xf numFmtId="0" fontId="3" fillId="0" borderId="0" xfId="343" applyFont="1">
      <alignment/>
      <protection/>
    </xf>
    <xf numFmtId="0" fontId="3" fillId="0" borderId="0" xfId="343" applyFont="1" applyBorder="1">
      <alignment/>
      <protection/>
    </xf>
    <xf numFmtId="0" fontId="4" fillId="0" borderId="0" xfId="0" applyFont="1" applyFill="1" applyBorder="1" applyAlignment="1">
      <alignment/>
    </xf>
    <xf numFmtId="0" fontId="5" fillId="0" borderId="0" xfId="0" applyFont="1" applyFill="1" applyAlignment="1">
      <alignment/>
    </xf>
    <xf numFmtId="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3" fillId="0" borderId="17" xfId="0" applyFont="1" applyFill="1" applyBorder="1" applyAlignment="1">
      <alignment/>
    </xf>
    <xf numFmtId="49" fontId="3" fillId="0" borderId="17" xfId="0" applyNumberFormat="1" applyFont="1" applyFill="1" applyBorder="1" applyAlignment="1">
      <alignment horizontal="center" vertical="center"/>
    </xf>
    <xf numFmtId="2" fontId="3" fillId="0" borderId="17" xfId="389" applyNumberFormat="1" applyFont="1" applyFill="1" applyBorder="1" applyAlignment="1">
      <alignment horizontal="center" vertical="center" wrapText="1"/>
      <protection/>
    </xf>
    <xf numFmtId="2"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0" fontId="3" fillId="0" borderId="17" xfId="389" applyFont="1" applyFill="1" applyBorder="1" applyAlignment="1">
      <alignment horizontal="center" vertical="center" wrapText="1"/>
      <protection/>
    </xf>
    <xf numFmtId="2" fontId="3" fillId="0" borderId="17" xfId="0" applyNumberFormat="1" applyFont="1" applyFill="1" applyBorder="1" applyAlignment="1">
      <alignment horizontal="left" vertical="center" wrapText="1"/>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right" vertical="center" wrapText="1"/>
    </xf>
    <xf numFmtId="2" fontId="7" fillId="0" borderId="17"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xf>
    <xf numFmtId="2" fontId="3" fillId="0" borderId="17" xfId="0" applyNumberFormat="1" applyFont="1" applyFill="1" applyBorder="1" applyAlignment="1">
      <alignment horizontal="center" vertical="center" wrapText="1"/>
    </xf>
    <xf numFmtId="0" fontId="10" fillId="0" borderId="17" xfId="389" applyFont="1" applyFill="1" applyBorder="1" applyAlignment="1">
      <alignment horizontal="center" vertical="center" wrapText="1"/>
      <protection/>
    </xf>
    <xf numFmtId="0" fontId="3" fillId="0" borderId="17" xfId="0" applyFont="1" applyFill="1" applyBorder="1" applyAlignment="1" quotePrefix="1">
      <alignment horizontal="center" vertical="center" wrapText="1"/>
    </xf>
    <xf numFmtId="2" fontId="3" fillId="0" borderId="17" xfId="0" applyNumberFormat="1" applyFont="1" applyFill="1" applyBorder="1" applyAlignment="1">
      <alignment horizontal="left" vertical="center" wrapText="1"/>
    </xf>
    <xf numFmtId="0" fontId="3" fillId="0" borderId="0" xfId="0" applyFont="1" applyFill="1" applyBorder="1" applyAlignment="1">
      <alignment/>
    </xf>
    <xf numFmtId="0" fontId="3" fillId="0" borderId="17" xfId="0" applyFont="1" applyFill="1" applyBorder="1" applyAlignment="1">
      <alignment horizontal="center" vertical="center" wrapText="1"/>
    </xf>
    <xf numFmtId="0" fontId="3" fillId="0" borderId="17" xfId="0" applyFont="1" applyFill="1" applyBorder="1" applyAlignment="1">
      <alignment wrapText="1"/>
    </xf>
    <xf numFmtId="0" fontId="3" fillId="0" borderId="17" xfId="0" applyFont="1" applyFill="1" applyBorder="1" applyAlignment="1">
      <alignment horizontal="center" vertical="center"/>
    </xf>
    <xf numFmtId="0" fontId="3" fillId="0" borderId="17" xfId="389" applyFont="1" applyFill="1" applyBorder="1" applyAlignment="1">
      <alignment horizontal="center" vertical="center" wrapText="1"/>
      <protection/>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0" fontId="3" fillId="0" borderId="17" xfId="0" applyFont="1" applyFill="1" applyBorder="1" applyAlignment="1">
      <alignment horizontal="left" vertical="center" wrapText="1"/>
    </xf>
    <xf numFmtId="0" fontId="3" fillId="0" borderId="17" xfId="389" applyFont="1" applyFill="1" applyBorder="1" applyAlignment="1">
      <alignment horizontal="left" vertical="center" wrapText="1" shrinkToFit="1"/>
      <protection/>
    </xf>
    <xf numFmtId="0" fontId="7" fillId="0" borderId="17" xfId="0"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2" fontId="3" fillId="0" borderId="17" xfId="389" applyNumberFormat="1" applyFont="1" applyFill="1" applyBorder="1" applyAlignment="1">
      <alignment horizontal="center" vertical="center" wrapText="1"/>
      <protection/>
    </xf>
    <xf numFmtId="0" fontId="3" fillId="0" borderId="17" xfId="0" applyFont="1" applyFill="1" applyBorder="1" applyAlignment="1">
      <alignment horizontal="right" vertical="center" wrapText="1"/>
    </xf>
    <xf numFmtId="0" fontId="7" fillId="0" borderId="17" xfId="389" applyFont="1" applyFill="1" applyBorder="1" applyAlignment="1">
      <alignment horizontal="center" vertical="center" wrapText="1" shrinkToFit="1"/>
      <protection/>
    </xf>
    <xf numFmtId="0" fontId="3" fillId="0" borderId="17" xfId="0" applyFont="1" applyFill="1" applyBorder="1" applyAlignment="1">
      <alignment vertical="center" wrapText="1"/>
    </xf>
    <xf numFmtId="0" fontId="3" fillId="49" borderId="17" xfId="0"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2" fontId="3" fillId="49" borderId="17" xfId="0" applyNumberFormat="1"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0" fontId="5" fillId="49" borderId="0" xfId="0" applyFont="1" applyFill="1" applyAlignment="1">
      <alignment/>
    </xf>
    <xf numFmtId="2" fontId="3" fillId="49" borderId="17" xfId="340" applyNumberFormat="1" applyFont="1" applyFill="1" applyBorder="1" applyAlignment="1">
      <alignment horizontal="center" vertical="center" wrapText="1"/>
      <protection/>
    </xf>
    <xf numFmtId="0" fontId="3" fillId="0" borderId="0" xfId="0" applyFont="1" applyFill="1" applyBorder="1" applyAlignment="1">
      <alignment vertical="center"/>
    </xf>
    <xf numFmtId="0" fontId="3" fillId="49" borderId="17" xfId="0" applyFont="1" applyFill="1" applyBorder="1" applyAlignment="1" quotePrefix="1">
      <alignment horizontal="center" vertical="center"/>
    </xf>
    <xf numFmtId="0" fontId="3" fillId="49" borderId="17" xfId="0" applyFont="1" applyFill="1" applyBorder="1" applyAlignment="1" quotePrefix="1">
      <alignment horizontal="center" vertical="center" wrapText="1"/>
    </xf>
    <xf numFmtId="0" fontId="3" fillId="49" borderId="18" xfId="0" applyFont="1" applyFill="1" applyBorder="1" applyAlignment="1">
      <alignment horizontal="center"/>
    </xf>
    <xf numFmtId="2" fontId="3" fillId="49" borderId="17" xfId="389" applyNumberFormat="1" applyFont="1" applyFill="1" applyBorder="1" applyAlignment="1">
      <alignment horizontal="center" vertical="center"/>
      <protection/>
    </xf>
    <xf numFmtId="2" fontId="3" fillId="49" borderId="19" xfId="350" applyNumberFormat="1" applyFont="1" applyFill="1" applyBorder="1" applyAlignment="1">
      <alignment horizontal="center" vertical="center" wrapText="1" shrinkToFit="1"/>
      <protection/>
    </xf>
    <xf numFmtId="0" fontId="3" fillId="49" borderId="17" xfId="0" applyFont="1" applyFill="1" applyBorder="1" applyAlignment="1">
      <alignment horizontal="center"/>
    </xf>
    <xf numFmtId="0" fontId="3" fillId="49" borderId="18" xfId="0" applyFont="1" applyFill="1" applyBorder="1" applyAlignment="1" quotePrefix="1">
      <alignment horizontal="center" vertical="center"/>
    </xf>
    <xf numFmtId="2" fontId="3" fillId="49" borderId="18" xfId="0" applyNumberFormat="1" applyFont="1" applyFill="1" applyBorder="1" applyAlignment="1">
      <alignment horizontal="center" vertical="center"/>
    </xf>
    <xf numFmtId="0" fontId="77" fillId="0" borderId="17" xfId="389" applyFont="1" applyFill="1" applyBorder="1" applyAlignment="1">
      <alignment horizontal="center" vertical="center" wrapText="1" shrinkToFit="1"/>
      <protection/>
    </xf>
    <xf numFmtId="2" fontId="3" fillId="0" borderId="19" xfId="389" applyNumberFormat="1" applyFont="1" applyFill="1" applyBorder="1" applyAlignment="1">
      <alignment horizontal="center" vertical="center"/>
      <protection/>
    </xf>
    <xf numFmtId="0" fontId="3" fillId="49" borderId="17" xfId="389" applyFont="1" applyFill="1" applyBorder="1" applyAlignment="1">
      <alignment horizontal="center" vertical="center" wrapText="1"/>
      <protection/>
    </xf>
    <xf numFmtId="2" fontId="3" fillId="0" borderId="19" xfId="0" applyNumberFormat="1" applyFont="1" applyFill="1" applyBorder="1" applyAlignment="1">
      <alignment horizontal="center" vertical="center"/>
    </xf>
    <xf numFmtId="0" fontId="3" fillId="0" borderId="19" xfId="350" applyFont="1" applyFill="1" applyBorder="1" applyAlignment="1">
      <alignment horizontal="center" vertical="center" wrapText="1" shrinkToFit="1"/>
      <protection/>
    </xf>
    <xf numFmtId="2" fontId="3" fillId="0" borderId="19" xfId="0" applyNumberFormat="1" applyFont="1" applyFill="1" applyBorder="1" applyAlignment="1">
      <alignment horizontal="center" vertical="center" wrapText="1"/>
    </xf>
    <xf numFmtId="0" fontId="55" fillId="0" borderId="17" xfId="396" applyFont="1" applyFill="1" applyBorder="1" applyAlignment="1">
      <alignment horizontal="left" vertical="center" wrapText="1"/>
      <protection/>
    </xf>
    <xf numFmtId="0" fontId="3" fillId="0" borderId="17" xfId="342" applyNumberFormat="1" applyFont="1" applyFill="1" applyBorder="1" applyAlignment="1">
      <alignment horizontal="center" vertical="center"/>
      <protection/>
    </xf>
    <xf numFmtId="2" fontId="3" fillId="0" borderId="17" xfId="342" applyNumberFormat="1" applyFont="1" applyFill="1" applyBorder="1" applyAlignment="1">
      <alignment horizontal="center" vertical="center"/>
      <protection/>
    </xf>
    <xf numFmtId="0" fontId="3" fillId="0" borderId="17" xfId="0" applyFont="1" applyFill="1" applyBorder="1" applyAlignment="1" quotePrefix="1">
      <alignment horizontal="center" vertical="center" wrapText="1"/>
    </xf>
    <xf numFmtId="182" fontId="3" fillId="0" borderId="17" xfId="278" applyNumberFormat="1" applyFont="1" applyFill="1" applyBorder="1" applyAlignment="1">
      <alignment horizontal="center"/>
      <protection/>
    </xf>
    <xf numFmtId="4" fontId="3" fillId="0" borderId="17" xfId="0" applyNumberFormat="1" applyFont="1" applyFill="1" applyBorder="1" applyAlignment="1">
      <alignment horizontal="center" vertical="center"/>
    </xf>
    <xf numFmtId="0" fontId="3" fillId="0" borderId="17" xfId="278" applyFont="1" applyFill="1" applyBorder="1" applyAlignment="1">
      <alignment horizontal="left" vertical="top" wrapText="1"/>
      <protection/>
    </xf>
    <xf numFmtId="0" fontId="7" fillId="0" borderId="17" xfId="0" applyFont="1" applyFill="1" applyBorder="1" applyAlignment="1">
      <alignment horizontal="center" vertical="center"/>
    </xf>
    <xf numFmtId="0" fontId="7" fillId="0" borderId="17" xfId="0" applyFont="1" applyFill="1" applyBorder="1" applyAlignment="1" quotePrefix="1">
      <alignment horizontal="center" vertical="center" wrapText="1"/>
    </xf>
    <xf numFmtId="0" fontId="3" fillId="0" borderId="17" xfId="0" applyFont="1" applyFill="1" applyBorder="1" applyAlignment="1" quotePrefix="1">
      <alignment horizontal="center" vertical="center"/>
    </xf>
    <xf numFmtId="2" fontId="3" fillId="0" borderId="17" xfId="0" applyNumberFormat="1" applyFont="1" applyFill="1" applyBorder="1" applyAlignment="1">
      <alignment horizontal="right" vertical="center" wrapText="1"/>
    </xf>
    <xf numFmtId="0" fontId="53" fillId="0" borderId="17" xfId="0" applyFont="1" applyFill="1" applyBorder="1" applyAlignment="1">
      <alignment horizontal="center" vertical="top" wrapText="1"/>
    </xf>
    <xf numFmtId="0" fontId="54" fillId="0" borderId="17" xfId="0" applyFont="1" applyFill="1" applyBorder="1" applyAlignment="1">
      <alignment horizontal="center" vertical="top" wrapText="1"/>
    </xf>
    <xf numFmtId="176" fontId="54" fillId="0" borderId="17" xfId="0" applyNumberFormat="1" applyFont="1" applyFill="1" applyBorder="1" applyAlignment="1">
      <alignment horizontal="center" vertical="center"/>
    </xf>
    <xf numFmtId="0" fontId="38" fillId="0" borderId="17" xfId="0" applyFont="1" applyBorder="1" applyAlignment="1">
      <alignment horizontal="right"/>
    </xf>
    <xf numFmtId="0" fontId="3" fillId="0" borderId="17" xfId="0" applyFont="1" applyFill="1" applyBorder="1" applyAlignment="1">
      <alignment horizontal="center" vertical="justify"/>
    </xf>
    <xf numFmtId="1" fontId="3" fillId="0" borderId="17" xfId="0" applyNumberFormat="1" applyFont="1" applyFill="1" applyBorder="1" applyAlignment="1">
      <alignment horizontal="center" vertical="center"/>
    </xf>
    <xf numFmtId="1" fontId="54" fillId="0" borderId="17" xfId="0" applyNumberFormat="1" applyFont="1" applyFill="1" applyBorder="1" applyAlignment="1">
      <alignment horizontal="center" vertical="center"/>
    </xf>
    <xf numFmtId="0" fontId="3" fillId="0" borderId="17" xfId="0" applyFont="1" applyFill="1" applyBorder="1" applyAlignment="1">
      <alignment horizontal="center" vertical="top" wrapText="1"/>
    </xf>
    <xf numFmtId="2" fontId="3" fillId="0" borderId="17" xfId="361" applyNumberFormat="1" applyFont="1" applyFill="1" applyBorder="1" applyAlignment="1">
      <alignment horizontal="center" vertical="center" wrapText="1"/>
      <protection/>
    </xf>
    <xf numFmtId="2" fontId="38" fillId="0" borderId="17" xfId="438" applyNumberFormat="1" applyFont="1" applyFill="1" applyBorder="1" applyAlignment="1">
      <alignment horizontal="center" vertical="center"/>
      <protection/>
    </xf>
    <xf numFmtId="182" fontId="3" fillId="0" borderId="17" xfId="278" applyNumberFormat="1" applyFont="1" applyFill="1" applyBorder="1" applyAlignment="1">
      <alignment horizontal="center" wrapText="1"/>
      <protection/>
    </xf>
    <xf numFmtId="0" fontId="3" fillId="0" borderId="17" xfId="278" applyFont="1" applyFill="1" applyBorder="1" applyAlignment="1">
      <alignment horizontal="left" vertical="center" wrapText="1"/>
      <protection/>
    </xf>
    <xf numFmtId="182" fontId="3" fillId="0" borderId="17" xfId="278" applyNumberFormat="1" applyFont="1" applyFill="1" applyBorder="1" applyAlignment="1">
      <alignment horizontal="center" vertical="center" wrapText="1"/>
      <protection/>
    </xf>
    <xf numFmtId="182" fontId="3" fillId="0" borderId="17" xfId="278" applyNumberFormat="1" applyFont="1" applyFill="1" applyBorder="1" applyAlignment="1">
      <alignment horizontal="center" vertical="center"/>
      <protection/>
    </xf>
    <xf numFmtId="0" fontId="38" fillId="0" borderId="17" xfId="0" applyFont="1" applyBorder="1" applyAlignment="1">
      <alignment/>
    </xf>
    <xf numFmtId="0" fontId="38" fillId="0" borderId="17" xfId="0" applyFont="1" applyBorder="1" applyAlignment="1">
      <alignment wrapText="1"/>
    </xf>
    <xf numFmtId="176" fontId="3" fillId="0" borderId="17" xfId="0" applyNumberFormat="1" applyFont="1" applyFill="1" applyBorder="1" applyAlignment="1">
      <alignment horizontal="center" vertical="center"/>
    </xf>
    <xf numFmtId="0" fontId="57" fillId="0" borderId="17" xfId="0" applyFont="1" applyBorder="1" applyAlignment="1">
      <alignment horizontal="center"/>
    </xf>
    <xf numFmtId="43" fontId="3" fillId="14" borderId="17" xfId="0" applyNumberFormat="1" applyFont="1" applyFill="1" applyBorder="1" applyAlignment="1">
      <alignment horizontal="center" vertical="center"/>
    </xf>
    <xf numFmtId="43" fontId="3" fillId="0" borderId="17" xfId="0" applyNumberFormat="1" applyFont="1" applyFill="1" applyBorder="1" applyAlignment="1">
      <alignment horizontal="center" vertical="center"/>
    </xf>
    <xf numFmtId="0" fontId="38" fillId="0" borderId="17" xfId="0" applyFont="1" applyBorder="1" applyAlignment="1">
      <alignment vertical="top" wrapText="1"/>
    </xf>
    <xf numFmtId="0" fontId="3" fillId="0" borderId="17" xfId="271" applyFont="1" applyFill="1" applyBorder="1" applyAlignment="1">
      <alignment horizontal="left" vertical="center" wrapText="1"/>
      <protection/>
    </xf>
    <xf numFmtId="0" fontId="3" fillId="0" borderId="17" xfId="340"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49" borderId="17" xfId="340" applyNumberFormat="1" applyFont="1" applyFill="1" applyBorder="1" applyAlignment="1">
      <alignment horizontal="center" vertical="center" wrapText="1" shrinkToFit="1"/>
      <protection/>
    </xf>
    <xf numFmtId="176" fontId="3" fillId="0" borderId="20" xfId="0" applyNumberFormat="1" applyFont="1" applyFill="1" applyBorder="1" applyAlignment="1">
      <alignment horizontal="center" vertical="center"/>
    </xf>
    <xf numFmtId="0" fontId="38" fillId="0" borderId="21" xfId="0" applyFont="1" applyBorder="1" applyAlignment="1">
      <alignment vertical="center" wrapText="1"/>
    </xf>
    <xf numFmtId="0" fontId="3" fillId="0" borderId="22" xfId="0" applyFont="1" applyFill="1" applyBorder="1" applyAlignment="1">
      <alignment horizontal="center" vertical="center" wrapText="1"/>
    </xf>
    <xf numFmtId="0" fontId="38" fillId="0" borderId="0" xfId="0" applyFont="1" applyAlignment="1">
      <alignment vertical="center" wrapText="1"/>
    </xf>
    <xf numFmtId="0" fontId="56" fillId="0" borderId="17" xfId="0" applyFont="1" applyBorder="1" applyAlignment="1">
      <alignment horizontal="center" vertical="center"/>
    </xf>
    <xf numFmtId="2" fontId="38" fillId="0" borderId="23" xfId="438" applyNumberFormat="1" applyFont="1" applyFill="1" applyBorder="1" applyAlignment="1">
      <alignment horizontal="center" vertical="center"/>
      <protection/>
    </xf>
    <xf numFmtId="0" fontId="53" fillId="0" borderId="17" xfId="0" applyFont="1" applyFill="1" applyBorder="1" applyAlignment="1">
      <alignment horizontal="left" vertical="top" wrapText="1"/>
    </xf>
    <xf numFmtId="0" fontId="38" fillId="0" borderId="17" xfId="0" applyFont="1" applyBorder="1" applyAlignment="1">
      <alignment vertical="center" wrapText="1"/>
    </xf>
    <xf numFmtId="0" fontId="7" fillId="0" borderId="17" xfId="271" applyFont="1" applyFill="1" applyBorder="1" applyAlignment="1">
      <alignment horizontal="center" vertical="center" wrapText="1"/>
      <protection/>
    </xf>
    <xf numFmtId="182" fontId="3" fillId="49" borderId="17" xfId="278" applyNumberFormat="1" applyFont="1" applyFill="1" applyBorder="1" applyAlignment="1">
      <alignment horizontal="center" vertical="center"/>
      <protection/>
    </xf>
    <xf numFmtId="0" fontId="7" fillId="0" borderId="17" xfId="346" applyFont="1" applyFill="1" applyBorder="1" applyAlignment="1">
      <alignment horizontal="center" vertical="center" wrapText="1"/>
      <protection/>
    </xf>
    <xf numFmtId="0" fontId="3" fillId="49" borderId="24" xfId="0" applyFont="1" applyFill="1" applyBorder="1" applyAlignment="1">
      <alignment horizontal="center" vertical="center" wrapText="1"/>
    </xf>
    <xf numFmtId="0" fontId="53" fillId="0" borderId="17" xfId="0" applyFont="1" applyFill="1" applyBorder="1" applyAlignment="1">
      <alignment vertical="top" wrapText="1"/>
    </xf>
    <xf numFmtId="0" fontId="38" fillId="0" borderId="17" xfId="0" applyFont="1" applyBorder="1" applyAlignment="1">
      <alignment vertical="top"/>
    </xf>
    <xf numFmtId="1" fontId="3" fillId="0" borderId="17" xfId="0" applyNumberFormat="1" applyFont="1" applyFill="1" applyBorder="1" applyAlignment="1">
      <alignment horizontal="center" vertical="justify"/>
    </xf>
    <xf numFmtId="0" fontId="38" fillId="0" borderId="17" xfId="0" applyFont="1" applyBorder="1" applyAlignment="1">
      <alignment vertical="center"/>
    </xf>
    <xf numFmtId="0" fontId="57" fillId="0" borderId="17" xfId="0" applyFont="1" applyBorder="1" applyAlignment="1">
      <alignment/>
    </xf>
    <xf numFmtId="1" fontId="54" fillId="0" borderId="17" xfId="0" applyNumberFormat="1" applyFont="1" applyFill="1" applyBorder="1" applyAlignment="1">
      <alignment horizontal="center" vertical="justify"/>
    </xf>
    <xf numFmtId="0" fontId="57" fillId="0" borderId="17" xfId="0" applyFont="1" applyBorder="1" applyAlignment="1">
      <alignment vertical="center"/>
    </xf>
    <xf numFmtId="0" fontId="3" fillId="0" borderId="17" xfId="389" applyFont="1" applyFill="1" applyBorder="1" applyAlignment="1">
      <alignment vertical="center" wrapText="1"/>
      <protection/>
    </xf>
    <xf numFmtId="17" fontId="3" fillId="0" borderId="17" xfId="0" applyNumberFormat="1" applyFont="1" applyFill="1" applyBorder="1" applyAlignment="1" quotePrefix="1">
      <alignment horizontal="center"/>
    </xf>
    <xf numFmtId="0" fontId="3" fillId="0" borderId="17" xfId="0" applyFont="1" applyBorder="1" applyAlignment="1">
      <alignment horizontal="center" vertical="center"/>
    </xf>
    <xf numFmtId="2" fontId="3" fillId="0" borderId="17" xfId="0" applyNumberFormat="1" applyFont="1" applyBorder="1" applyAlignment="1">
      <alignment horizontal="center" vertical="center" wrapText="1"/>
    </xf>
    <xf numFmtId="0" fontId="3" fillId="0" borderId="17" xfId="0" applyFont="1" applyBorder="1" applyAlignment="1">
      <alignment horizontal="left"/>
    </xf>
    <xf numFmtId="0" fontId="3" fillId="0" borderId="17" xfId="0" applyFont="1" applyBorder="1" applyAlignment="1">
      <alignment horizontal="center"/>
    </xf>
    <xf numFmtId="0" fontId="3" fillId="0" borderId="17" xfId="0" applyFont="1" applyFill="1" applyBorder="1" applyAlignment="1" quotePrefix="1">
      <alignment/>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vertical="center" wrapText="1"/>
      <protection/>
    </xf>
    <xf numFmtId="2" fontId="3" fillId="0" borderId="17" xfId="340" applyNumberFormat="1" applyFont="1" applyFill="1" applyBorder="1" applyAlignment="1">
      <alignment horizontal="center" vertical="center" wrapText="1" shrinkToFit="1"/>
      <protection/>
    </xf>
    <xf numFmtId="0" fontId="3" fillId="0" borderId="17" xfId="346" applyFont="1" applyFill="1" applyBorder="1" applyAlignment="1">
      <alignment horizontal="center" vertical="center"/>
      <protection/>
    </xf>
    <xf numFmtId="2" fontId="3" fillId="0" borderId="17" xfId="340" applyNumberFormat="1" applyFont="1" applyFill="1" applyBorder="1" applyAlignment="1">
      <alignment horizontal="center" vertical="center" wrapText="1"/>
      <protection/>
    </xf>
    <xf numFmtId="0" fontId="3" fillId="0" borderId="17" xfId="0" applyFont="1" applyFill="1" applyBorder="1" applyAlignment="1">
      <alignment horizontal="left" wrapText="1"/>
    </xf>
    <xf numFmtId="0" fontId="3" fillId="0" borderId="17" xfId="335" applyFont="1" applyFill="1" applyBorder="1" applyAlignment="1">
      <alignment vertical="center" wrapText="1"/>
      <protection/>
    </xf>
    <xf numFmtId="2" fontId="3" fillId="0" borderId="17" xfId="335" applyNumberFormat="1" applyFont="1" applyFill="1" applyBorder="1" applyAlignment="1">
      <alignment horizontal="center" vertical="center"/>
      <protection/>
    </xf>
    <xf numFmtId="0" fontId="3" fillId="0" borderId="17" xfId="0" applyFont="1" applyFill="1" applyBorder="1" applyAlignment="1" quotePrefix="1">
      <alignment wrapText="1"/>
    </xf>
    <xf numFmtId="2" fontId="7" fillId="0" borderId="17" xfId="0" applyNumberFormat="1" applyFont="1" applyFill="1" applyBorder="1" applyAlignment="1">
      <alignment horizontal="left" vertical="center" wrapText="1"/>
    </xf>
    <xf numFmtId="0" fontId="3" fillId="0" borderId="17" xfId="0" applyFont="1" applyFill="1" applyBorder="1" applyAlignment="1">
      <alignment horizontal="center"/>
    </xf>
    <xf numFmtId="0" fontId="3" fillId="0" borderId="17" xfId="351" applyFont="1" applyFill="1" applyBorder="1" applyAlignment="1" applyProtection="1" quotePrefix="1">
      <alignment horizontal="left" vertical="center" wrapText="1"/>
      <protection/>
    </xf>
    <xf numFmtId="0" fontId="3" fillId="0" borderId="25" xfId="0" applyFont="1" applyFill="1" applyBorder="1" applyAlignment="1">
      <alignment horizontal="left" vertical="center" wrapText="1"/>
    </xf>
    <xf numFmtId="0" fontId="3" fillId="0" borderId="25" xfId="0"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center" vertical="center"/>
    </xf>
    <xf numFmtId="2" fontId="3" fillId="0" borderId="25" xfId="0" applyNumberFormat="1" applyFont="1" applyFill="1" applyBorder="1" applyAlignment="1">
      <alignment horizontal="center" vertical="center"/>
    </xf>
    <xf numFmtId="2" fontId="3" fillId="0" borderId="26" xfId="0" applyNumberFormat="1" applyFont="1" applyFill="1" applyBorder="1" applyAlignment="1">
      <alignment horizontal="center" vertical="center" wrapText="1"/>
    </xf>
    <xf numFmtId="2" fontId="3" fillId="0" borderId="17"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2" fontId="3" fillId="0" borderId="27" xfId="0" applyNumberFormat="1" applyFont="1" applyFill="1" applyBorder="1" applyAlignment="1">
      <alignment horizontal="right" vertical="center" wrapText="1"/>
    </xf>
    <xf numFmtId="0" fontId="3" fillId="0" borderId="27" xfId="0"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0" fontId="3" fillId="0" borderId="17" xfId="0" applyFont="1" applyFill="1" applyBorder="1" applyAlignment="1" quotePrefix="1">
      <alignment horizontal="left" vertical="center" wrapText="1"/>
    </xf>
    <xf numFmtId="0" fontId="7" fillId="0" borderId="17" xfId="0" applyFont="1" applyFill="1" applyBorder="1" applyAlignment="1">
      <alignment horizontal="left" vertical="center" wrapText="1"/>
    </xf>
    <xf numFmtId="0" fontId="59" fillId="0" borderId="17" xfId="351" applyFont="1" applyFill="1" applyBorder="1" applyAlignment="1" applyProtection="1">
      <alignment horizontal="left" vertical="center" wrapText="1"/>
      <protection/>
    </xf>
    <xf numFmtId="0" fontId="38" fillId="0" borderId="17" xfId="0" applyFont="1" applyBorder="1" applyAlignment="1">
      <alignment horizontal="left" wrapText="1"/>
    </xf>
    <xf numFmtId="0" fontId="3" fillId="0" borderId="17" xfId="351" applyFont="1" applyFill="1" applyBorder="1" applyAlignment="1" quotePrefix="1">
      <alignment horizontal="center" vertical="center" wrapText="1"/>
      <protection/>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0" fontId="3" fillId="0" borderId="17" xfId="351" applyFont="1" applyFill="1" applyBorder="1" applyAlignment="1">
      <alignment horizontal="center" vertical="center" wrapText="1"/>
      <protection/>
    </xf>
    <xf numFmtId="0" fontId="3" fillId="0" borderId="19" xfId="0" applyFont="1" applyFill="1" applyBorder="1" applyAlignment="1">
      <alignment horizontal="right" vertical="center" wrapText="1"/>
    </xf>
    <xf numFmtId="0" fontId="3" fillId="0" borderId="17" xfId="351" applyFont="1" applyFill="1" applyBorder="1" applyAlignment="1" applyProtection="1">
      <alignment horizontal="center" vertical="center" wrapText="1"/>
      <protection/>
    </xf>
    <xf numFmtId="0" fontId="3" fillId="0" borderId="17" xfId="351" applyFont="1" applyFill="1" applyBorder="1" applyAlignment="1">
      <alignment vertical="center" wrapText="1"/>
      <protection/>
    </xf>
    <xf numFmtId="204" fontId="3" fillId="0" borderId="17" xfId="0" applyNumberFormat="1" applyFont="1" applyFill="1" applyBorder="1" applyAlignment="1">
      <alignment horizontal="center" vertical="center" wrapText="1"/>
    </xf>
    <xf numFmtId="0" fontId="3" fillId="0" borderId="28" xfId="0" applyFont="1" applyFill="1" applyBorder="1" applyAlignment="1">
      <alignment horizontal="right" vertical="center" wrapText="1"/>
    </xf>
    <xf numFmtId="0" fontId="3" fillId="0" borderId="18" xfId="351" applyFont="1" applyFill="1" applyBorder="1" applyAlignment="1" applyProtection="1">
      <alignment horizontal="center" vertical="center" wrapText="1"/>
      <protection/>
    </xf>
    <xf numFmtId="0" fontId="3" fillId="0" borderId="18" xfId="0" applyFont="1" applyFill="1" applyBorder="1" applyAlignment="1">
      <alignment horizontal="right" vertical="center" wrapText="1"/>
    </xf>
    <xf numFmtId="0" fontId="3" fillId="0" borderId="29" xfId="0" applyFont="1" applyFill="1" applyBorder="1" applyAlignment="1">
      <alignment horizontal="center" vertical="center" wrapText="1"/>
    </xf>
    <xf numFmtId="2" fontId="3" fillId="0" borderId="28"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right" vertical="center" wrapText="1"/>
    </xf>
    <xf numFmtId="0" fontId="7" fillId="0" borderId="17" xfId="0" applyFont="1" applyFill="1" applyBorder="1" applyAlignment="1">
      <alignment/>
    </xf>
    <xf numFmtId="0" fontId="7" fillId="0" borderId="17" xfId="0" applyFont="1" applyFill="1" applyBorder="1" applyAlignment="1">
      <alignment vertical="center" wrapText="1"/>
    </xf>
    <xf numFmtId="177"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horizontal="left" vertical="center" wrapText="1"/>
      <protection/>
    </xf>
    <xf numFmtId="0" fontId="3" fillId="0" borderId="17" xfId="351" applyFont="1" applyFill="1" applyBorder="1" applyAlignment="1">
      <alignment horizontal="left" vertical="center" wrapText="1"/>
      <protection/>
    </xf>
    <xf numFmtId="0" fontId="3" fillId="0" borderId="17" xfId="351" applyFont="1" applyFill="1" applyBorder="1" applyAlignment="1" applyProtection="1">
      <alignment horizontal="left" vertical="center" wrapText="1"/>
      <protection/>
    </xf>
    <xf numFmtId="0" fontId="3" fillId="0" borderId="18" xfId="351" applyFont="1" applyFill="1" applyBorder="1" applyAlignment="1" applyProtection="1">
      <alignment horizontal="left" vertical="center" wrapText="1"/>
      <protection/>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quotePrefix="1">
      <alignment horizontal="center"/>
    </xf>
    <xf numFmtId="0" fontId="3" fillId="0" borderId="17" xfId="0" applyFont="1" applyFill="1" applyBorder="1" applyAlignment="1">
      <alignment horizontal="center" vertical="center" wrapText="1" shrinkToFit="1"/>
    </xf>
    <xf numFmtId="2" fontId="3" fillId="0" borderId="17" xfId="0" applyNumberFormat="1" applyFont="1" applyBorder="1" applyAlignment="1">
      <alignment horizontal="center" vertical="center"/>
    </xf>
    <xf numFmtId="0" fontId="3" fillId="0" borderId="17" xfId="389" applyFont="1" applyFill="1" applyBorder="1" applyAlignment="1">
      <alignment horizontal="right" vertical="center" wrapText="1" shrinkToFit="1"/>
      <protection/>
    </xf>
    <xf numFmtId="2" fontId="3" fillId="0" borderId="17" xfId="0" applyNumberFormat="1" applyFont="1" applyFill="1" applyBorder="1" applyAlignment="1">
      <alignment horizontal="center" vertical="center" wrapText="1" shrinkToFit="1"/>
    </xf>
    <xf numFmtId="0" fontId="7" fillId="0" borderId="17" xfId="0" applyFont="1" applyFill="1" applyBorder="1" applyAlignment="1">
      <alignment/>
    </xf>
    <xf numFmtId="0" fontId="7" fillId="0" borderId="17" xfId="0" applyFont="1" applyFill="1" applyBorder="1" applyAlignment="1">
      <alignment vertical="center" wrapText="1"/>
    </xf>
    <xf numFmtId="2" fontId="77" fillId="0" borderId="17" xfId="0" applyNumberFormat="1" applyFont="1" applyFill="1" applyBorder="1" applyAlignment="1">
      <alignment horizontal="center" vertical="center"/>
    </xf>
    <xf numFmtId="0" fontId="56" fillId="0" borderId="17" xfId="0" applyFont="1" applyFill="1" applyBorder="1" applyAlignment="1">
      <alignment horizontal="center" vertical="center"/>
    </xf>
    <xf numFmtId="0" fontId="38" fillId="0" borderId="17" xfId="0" applyFont="1" applyFill="1" applyBorder="1" applyAlignment="1">
      <alignment horizontal="right" vertical="center" wrapText="1"/>
    </xf>
    <xf numFmtId="0" fontId="38" fillId="0" borderId="17" xfId="0" applyFont="1" applyFill="1" applyBorder="1" applyAlignment="1">
      <alignment vertical="center" wrapText="1"/>
    </xf>
    <xf numFmtId="0" fontId="38" fillId="0" borderId="17" xfId="0" applyFont="1" applyFill="1" applyBorder="1" applyAlignment="1">
      <alignment horizontal="center" vertical="center" wrapText="1"/>
    </xf>
    <xf numFmtId="2" fontId="3" fillId="0" borderId="17" xfId="349" applyNumberFormat="1" applyFont="1" applyFill="1" applyBorder="1" applyAlignment="1">
      <alignment horizontal="center" vertical="center" wrapText="1"/>
      <protection/>
    </xf>
    <xf numFmtId="2" fontId="3" fillId="0" borderId="17" xfId="0" applyNumberFormat="1" applyFont="1" applyFill="1" applyBorder="1" applyAlignment="1">
      <alignment horizontal="justify" vertical="center" wrapText="1"/>
    </xf>
    <xf numFmtId="179" fontId="3" fillId="0" borderId="17" xfId="0" applyNumberFormat="1" applyFont="1" applyFill="1" applyBorder="1" applyAlignment="1">
      <alignment horizontal="center" vertical="center" wrapText="1"/>
    </xf>
    <xf numFmtId="2" fontId="38" fillId="0" borderId="17" xfId="0" applyNumberFormat="1" applyFont="1" applyFill="1" applyBorder="1" applyAlignment="1">
      <alignment horizontal="center" vertical="center" wrapText="1"/>
    </xf>
    <xf numFmtId="0" fontId="3" fillId="0" borderId="17" xfId="0" applyFont="1" applyFill="1" applyBorder="1" applyAlignment="1">
      <alignment horizontal="right" vertical="center"/>
    </xf>
    <xf numFmtId="49" fontId="3" fillId="0" borderId="17" xfId="0" applyNumberFormat="1" applyFont="1" applyFill="1" applyBorder="1" applyAlignment="1">
      <alignment horizontal="center" vertical="center" wrapText="1" shrinkToFit="1"/>
    </xf>
    <xf numFmtId="2" fontId="77" fillId="0" borderId="17" xfId="0" applyNumberFormat="1"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shrinkToFit="1"/>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0" borderId="17" xfId="0" applyNumberFormat="1" applyFont="1" applyFill="1" applyBorder="1" applyAlignment="1">
      <alignment horizontal="center" vertical="center" wrapText="1"/>
    </xf>
    <xf numFmtId="177" fontId="3" fillId="0" borderId="17" xfId="389" applyNumberFormat="1" applyFont="1" applyFill="1" applyBorder="1" applyAlignment="1">
      <alignment horizontal="center" vertical="center"/>
      <protection/>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wrapText="1"/>
    </xf>
    <xf numFmtId="2" fontId="3" fillId="0" borderId="24" xfId="0" applyNumberFormat="1" applyFont="1" applyFill="1" applyBorder="1" applyAlignment="1">
      <alignment horizontal="center" vertical="center" wrapText="1" shrinkToFit="1"/>
    </xf>
    <xf numFmtId="2" fontId="3" fillId="0" borderId="24" xfId="389" applyNumberFormat="1" applyFont="1" applyFill="1" applyBorder="1" applyAlignment="1">
      <alignment horizontal="center" vertical="center"/>
      <protection/>
    </xf>
    <xf numFmtId="0" fontId="38" fillId="0" borderId="19" xfId="0" applyFont="1" applyFill="1" applyBorder="1" applyAlignment="1">
      <alignment vertical="center" wrapText="1"/>
    </xf>
    <xf numFmtId="2" fontId="3" fillId="0" borderId="19" xfId="389" applyNumberFormat="1" applyFont="1" applyFill="1" applyBorder="1" applyAlignment="1">
      <alignment horizontal="center" vertical="center" wrapText="1"/>
      <protection/>
    </xf>
    <xf numFmtId="0" fontId="3" fillId="0" borderId="17" xfId="0" applyFont="1" applyBorder="1" applyAlignment="1">
      <alignment wrapText="1"/>
    </xf>
    <xf numFmtId="177" fontId="3" fillId="0" borderId="17" xfId="0" applyNumberFormat="1" applyFont="1" applyFill="1" applyBorder="1" applyAlignment="1">
      <alignment horizontal="center" vertical="center"/>
    </xf>
    <xf numFmtId="0" fontId="3" fillId="0" borderId="17" xfId="0" applyFont="1" applyBorder="1" applyAlignment="1">
      <alignment horizontal="right" wrapText="1"/>
    </xf>
    <xf numFmtId="2" fontId="3" fillId="0" borderId="17" xfId="0" applyNumberFormat="1" applyFont="1" applyBorder="1" applyAlignment="1">
      <alignment horizontal="center"/>
    </xf>
    <xf numFmtId="17" fontId="3" fillId="0" borderId="17" xfId="0" applyNumberFormat="1" applyFont="1" applyFill="1" applyBorder="1" applyAlignment="1" quotePrefix="1">
      <alignment horizontal="center" vertical="center" wrapText="1"/>
    </xf>
    <xf numFmtId="0" fontId="7" fillId="0" borderId="17" xfId="0" applyFont="1" applyBorder="1" applyAlignment="1">
      <alignment horizontal="center" wrapText="1"/>
    </xf>
    <xf numFmtId="0" fontId="3" fillId="0" borderId="17" xfId="0" applyFont="1" applyFill="1" applyBorder="1" applyAlignment="1" quotePrefix="1">
      <alignment horizontal="right" vertical="center" wrapText="1"/>
    </xf>
    <xf numFmtId="0" fontId="3" fillId="49" borderId="17" xfId="0" applyFont="1" applyFill="1" applyBorder="1" applyAlignment="1">
      <alignment horizontal="right" vertical="center" wrapText="1"/>
    </xf>
    <xf numFmtId="0" fontId="62" fillId="0" borderId="17" xfId="0" applyFont="1" applyFill="1" applyBorder="1" applyAlignment="1">
      <alignment/>
    </xf>
    <xf numFmtId="0" fontId="38" fillId="0" borderId="24" xfId="0" applyFont="1" applyFill="1" applyBorder="1" applyAlignment="1">
      <alignment wrapText="1"/>
    </xf>
    <xf numFmtId="2" fontId="3" fillId="0" borderId="31" xfId="0" applyNumberFormat="1" applyFont="1" applyFill="1" applyBorder="1" applyAlignment="1">
      <alignment horizontal="center" vertical="center" wrapText="1"/>
    </xf>
    <xf numFmtId="4" fontId="3" fillId="0" borderId="31"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6" fontId="3" fillId="0" borderId="17" xfId="0" applyNumberFormat="1" applyFont="1" applyFill="1" applyBorder="1" applyAlignment="1">
      <alignment horizontal="left" vertical="center" wrapText="1"/>
    </xf>
    <xf numFmtId="2" fontId="3" fillId="0" borderId="17" xfId="335" applyNumberFormat="1" applyFont="1" applyFill="1" applyBorder="1" applyAlignment="1">
      <alignment horizontal="center" vertical="center"/>
      <protection/>
    </xf>
    <xf numFmtId="0" fontId="3" fillId="0"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xf>
    <xf numFmtId="0" fontId="63" fillId="0" borderId="17" xfId="332" applyNumberFormat="1" applyFont="1" applyFill="1" applyBorder="1" applyAlignment="1" applyProtection="1">
      <alignment horizontal="left" vertical="center" wrapText="1"/>
      <protection/>
    </xf>
    <xf numFmtId="0" fontId="3" fillId="0" borderId="17" xfId="336" applyFont="1" applyFill="1" applyBorder="1" applyAlignment="1">
      <alignment horizontal="center" vertical="center"/>
      <protection/>
    </xf>
    <xf numFmtId="0" fontId="7" fillId="0" borderId="17" xfId="0" applyFont="1" applyFill="1" applyBorder="1" applyAlignment="1">
      <alignment horizontal="center" vertical="center"/>
    </xf>
    <xf numFmtId="0" fontId="3" fillId="0" borderId="2" xfId="333" applyFont="1" applyBorder="1" applyAlignment="1">
      <alignment horizontal="center" vertical="center"/>
      <protection/>
    </xf>
    <xf numFmtId="0" fontId="3" fillId="0" borderId="17" xfId="0" applyFont="1" applyFill="1" applyBorder="1" applyAlignment="1">
      <alignment vertical="center"/>
    </xf>
    <xf numFmtId="0" fontId="3" fillId="0" borderId="17" xfId="0" applyFont="1" applyFill="1" applyBorder="1" applyAlignment="1">
      <alignment horizontal="center" vertical="top" wrapText="1"/>
    </xf>
    <xf numFmtId="0" fontId="3" fillId="0" borderId="2" xfId="0" applyNumberFormat="1" applyFont="1" applyBorder="1" applyAlignment="1">
      <alignment vertical="top" wrapText="1"/>
    </xf>
    <xf numFmtId="0" fontId="3" fillId="0" borderId="32" xfId="297" applyFont="1" applyFill="1" applyBorder="1" applyAlignment="1">
      <alignment horizontal="center" vertical="center" wrapText="1"/>
      <protection/>
    </xf>
    <xf numFmtId="205" fontId="38" fillId="0" borderId="32" xfId="297" applyNumberFormat="1" applyFont="1" applyFill="1" applyBorder="1" applyAlignment="1">
      <alignment horizontal="center" vertical="center" wrapText="1"/>
      <protection/>
    </xf>
    <xf numFmtId="0" fontId="78" fillId="0" borderId="19" xfId="0" applyFont="1" applyBorder="1" applyAlignment="1">
      <alignment wrapText="1"/>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center" vertical="center"/>
    </xf>
    <xf numFmtId="0" fontId="7" fillId="0" borderId="17" xfId="0" applyFont="1" applyFill="1" applyBorder="1" applyAlignment="1">
      <alignment horizontal="center" vertical="center" wrapText="1" shrinkToFit="1"/>
    </xf>
    <xf numFmtId="0" fontId="7" fillId="0" borderId="33" xfId="0" applyFont="1" applyBorder="1" applyAlignment="1">
      <alignment vertical="center" wrapText="1"/>
    </xf>
    <xf numFmtId="2" fontId="3" fillId="0" borderId="17" xfId="0" applyNumberFormat="1" applyFont="1" applyBorder="1" applyAlignment="1">
      <alignment vertical="center" wrapText="1"/>
    </xf>
    <xf numFmtId="2" fontId="3" fillId="0" borderId="17" xfId="0" applyNumberFormat="1" applyFont="1" applyBorder="1" applyAlignment="1">
      <alignment horizontal="center" vertical="center" wrapText="1"/>
    </xf>
    <xf numFmtId="0" fontId="3" fillId="0" borderId="3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3" fillId="0" borderId="17" xfId="0" applyFont="1" applyBorder="1" applyAlignment="1">
      <alignment vertical="center" wrapText="1"/>
    </xf>
    <xf numFmtId="0" fontId="3" fillId="0" borderId="17" xfId="391" applyFont="1" applyFill="1" applyBorder="1" applyAlignment="1">
      <alignment horizontal="center" vertical="center" wrapText="1" shrinkToFit="1"/>
      <protection/>
    </xf>
    <xf numFmtId="49" fontId="3" fillId="0" borderId="17" xfId="391" applyNumberFormat="1" applyFont="1" applyFill="1" applyBorder="1" applyAlignment="1">
      <alignment horizontal="center" vertical="center" wrapText="1" shrinkToFit="1"/>
      <protection/>
    </xf>
    <xf numFmtId="0" fontId="3" fillId="0" borderId="33" xfId="0" applyFont="1" applyFill="1" applyBorder="1" applyAlignment="1">
      <alignment vertical="center" wrapText="1"/>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7" fillId="0" borderId="33" xfId="0" applyFont="1" applyFill="1" applyBorder="1" applyAlignment="1">
      <alignment vertical="center" wrapText="1"/>
    </xf>
    <xf numFmtId="2" fontId="3" fillId="0" borderId="17" xfId="391" applyNumberFormat="1" applyFont="1" applyFill="1" applyBorder="1" applyAlignment="1">
      <alignment horizontal="center" vertical="center"/>
      <protection/>
    </xf>
    <xf numFmtId="0" fontId="3" fillId="0" borderId="35" xfId="0" applyFont="1" applyFill="1" applyBorder="1" applyAlignment="1">
      <alignment horizontal="center" vertical="center" wrapText="1" shrinkToFit="1"/>
    </xf>
    <xf numFmtId="2" fontId="3" fillId="0" borderId="35" xfId="0" applyNumberFormat="1" applyFont="1" applyFill="1" applyBorder="1" applyAlignment="1">
      <alignment horizontal="center" vertical="center" wrapText="1" shrinkToFit="1"/>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78" fillId="0" borderId="24" xfId="0" applyFont="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Border="1" applyAlignment="1">
      <alignment horizontal="left" vertical="center"/>
    </xf>
    <xf numFmtId="0" fontId="78" fillId="0" borderId="17" xfId="0" applyFont="1" applyBorder="1" applyAlignment="1">
      <alignment horizontal="center" vertical="center"/>
    </xf>
    <xf numFmtId="0" fontId="3" fillId="0" borderId="17" xfId="0" applyFont="1" applyBorder="1" applyAlignment="1">
      <alignment horizontal="left" vertical="center" wrapText="1"/>
    </xf>
    <xf numFmtId="0" fontId="78" fillId="0" borderId="17" xfId="0" applyFont="1" applyBorder="1" applyAlignment="1">
      <alignment horizontal="left" vertical="center" wrapText="1"/>
    </xf>
    <xf numFmtId="0" fontId="78" fillId="0" borderId="17" xfId="0" applyFont="1" applyFill="1" applyBorder="1" applyAlignment="1">
      <alignment horizontal="center" vertical="center"/>
    </xf>
    <xf numFmtId="0" fontId="78" fillId="0" borderId="17" xfId="0" applyFont="1" applyFill="1" applyBorder="1" applyAlignment="1">
      <alignment horizontal="center" vertical="center" wrapText="1"/>
    </xf>
    <xf numFmtId="0" fontId="3" fillId="0" borderId="17" xfId="0" applyFont="1" applyBorder="1" applyAlignment="1">
      <alignment vertical="center"/>
    </xf>
    <xf numFmtId="0" fontId="3" fillId="0" borderId="17" xfId="0" applyFont="1" applyBorder="1" applyAlignment="1">
      <alignment horizontal="center" vertical="center"/>
    </xf>
    <xf numFmtId="0" fontId="78" fillId="0" borderId="17" xfId="0" applyFont="1" applyBorder="1" applyAlignment="1">
      <alignment vertical="center"/>
    </xf>
    <xf numFmtId="0" fontId="3" fillId="0" borderId="24" xfId="0" applyFont="1" applyBorder="1" applyAlignment="1">
      <alignment horizontal="left" vertical="center" wrapText="1"/>
    </xf>
    <xf numFmtId="0" fontId="3" fillId="0" borderId="37"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3" fillId="0" borderId="18" xfId="0" applyFont="1" applyFill="1" applyBorder="1" applyAlignment="1">
      <alignment horizontal="left" vertical="top" wrapText="1"/>
    </xf>
    <xf numFmtId="2" fontId="3" fillId="0" borderId="18"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 fillId="0" borderId="38" xfId="0" applyFont="1" applyBorder="1" applyAlignment="1">
      <alignment vertical="center"/>
    </xf>
    <xf numFmtId="0" fontId="7" fillId="0" borderId="17" xfId="0" applyFont="1" applyBorder="1" applyAlignment="1">
      <alignment horizontal="center" vertical="center" wrapText="1"/>
    </xf>
    <xf numFmtId="49" fontId="3" fillId="0" borderId="18" xfId="0" applyNumberFormat="1" applyFont="1" applyFill="1" applyBorder="1" applyAlignment="1">
      <alignment horizontal="left" vertical="center" wrapText="1" shrinkToFit="1"/>
    </xf>
    <xf numFmtId="0" fontId="3" fillId="0" borderId="18" xfId="0" applyFont="1" applyFill="1" applyBorder="1" applyAlignment="1">
      <alignment horizontal="left" vertical="center" wrapText="1"/>
    </xf>
    <xf numFmtId="0" fontId="3" fillId="0" borderId="33" xfId="0" applyFont="1" applyBorder="1" applyAlignment="1">
      <alignment vertical="center"/>
    </xf>
    <xf numFmtId="0" fontId="7" fillId="0" borderId="33" xfId="0" applyFont="1" applyFill="1" applyBorder="1" applyAlignment="1">
      <alignment horizontal="center" vertical="center" wrapText="1"/>
    </xf>
    <xf numFmtId="0" fontId="3" fillId="0" borderId="39" xfId="0" applyFont="1" applyFill="1" applyBorder="1" applyAlignment="1">
      <alignment horizontal="center" vertical="center" wrapText="1" shrinkToFit="1"/>
    </xf>
    <xf numFmtId="0" fontId="3" fillId="0" borderId="24" xfId="0" applyFont="1" applyBorder="1" applyAlignment="1">
      <alignment horizontal="left" vertical="center"/>
    </xf>
    <xf numFmtId="0" fontId="3" fillId="0" borderId="17" xfId="0" applyFont="1" applyBorder="1" applyAlignment="1">
      <alignment horizontal="right" vertical="center"/>
    </xf>
    <xf numFmtId="0" fontId="78" fillId="0" borderId="17" xfId="0" applyFont="1" applyBorder="1" applyAlignment="1">
      <alignment horizontal="right" vertical="center" wrapText="1"/>
    </xf>
    <xf numFmtId="0" fontId="3" fillId="0" borderId="17" xfId="0" applyFont="1" applyBorder="1" applyAlignment="1">
      <alignment horizontal="right" vertical="center" wrapText="1"/>
    </xf>
    <xf numFmtId="0" fontId="78" fillId="0" borderId="17" xfId="0" applyFont="1" applyBorder="1" applyAlignment="1">
      <alignment horizontal="right" vertical="center"/>
    </xf>
    <xf numFmtId="0" fontId="7" fillId="0" borderId="17" xfId="0" applyFont="1" applyBorder="1" applyAlignment="1">
      <alignment vertical="center"/>
    </xf>
    <xf numFmtId="0" fontId="38" fillId="49" borderId="19" xfId="0" applyFont="1" applyFill="1" applyBorder="1" applyAlignment="1">
      <alignment horizontal="center" vertical="center" wrapText="1"/>
    </xf>
    <xf numFmtId="0" fontId="3" fillId="0" borderId="17" xfId="333" applyFont="1" applyBorder="1" applyAlignment="1">
      <alignment horizontal="center" vertical="center"/>
      <protection/>
    </xf>
    <xf numFmtId="0" fontId="3" fillId="0" borderId="17"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17"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1" fontId="3" fillId="0" borderId="17" xfId="0" applyNumberFormat="1" applyFont="1" applyBorder="1" applyAlignment="1">
      <alignment horizontal="center" vertical="center"/>
    </xf>
    <xf numFmtId="0" fontId="7" fillId="0" borderId="17" xfId="0" applyNumberFormat="1" applyFont="1" applyBorder="1" applyAlignment="1">
      <alignment vertical="top"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3" fillId="0" borderId="18" xfId="0" applyFont="1" applyFill="1" applyBorder="1" applyAlignment="1">
      <alignment horizontal="center" vertical="top" wrapText="1"/>
    </xf>
    <xf numFmtId="49" fontId="3" fillId="49" borderId="17" xfId="0" applyNumberFormat="1" applyFont="1" applyFill="1" applyBorder="1" applyAlignment="1">
      <alignment vertical="center" wrapText="1"/>
    </xf>
    <xf numFmtId="1" fontId="67" fillId="49" borderId="17" xfId="0" applyNumberFormat="1" applyFont="1" applyFill="1" applyBorder="1" applyAlignment="1">
      <alignment horizontal="center" vertical="center"/>
    </xf>
    <xf numFmtId="49" fontId="3" fillId="0" borderId="17" xfId="0" applyNumberFormat="1" applyFont="1" applyFill="1" applyBorder="1" applyAlignment="1">
      <alignment vertical="center" wrapText="1"/>
    </xf>
    <xf numFmtId="1" fontId="67" fillId="0" borderId="17" xfId="0" applyNumberFormat="1" applyFont="1" applyBorder="1" applyAlignment="1">
      <alignment horizontal="center" vertical="center"/>
    </xf>
    <xf numFmtId="49" fontId="3" fillId="0" borderId="17" xfId="0" applyNumberFormat="1" applyFont="1" applyFill="1" applyBorder="1" applyAlignment="1">
      <alignment wrapText="1"/>
    </xf>
    <xf numFmtId="49" fontId="3" fillId="0" borderId="17" xfId="0" applyNumberFormat="1" applyFont="1" applyFill="1" applyBorder="1" applyAlignment="1">
      <alignment horizontal="center" vertical="center" wrapText="1"/>
    </xf>
    <xf numFmtId="1" fontId="3" fillId="0" borderId="17" xfId="0" applyNumberFormat="1" applyFont="1" applyBorder="1" applyAlignment="1">
      <alignment horizontal="center" vertical="center"/>
    </xf>
    <xf numFmtId="0" fontId="3" fillId="0" borderId="17" xfId="0" applyFont="1" applyBorder="1" applyAlignment="1">
      <alignment horizontal="right" vertical="center" wrapText="1"/>
    </xf>
    <xf numFmtId="0" fontId="3" fillId="0" borderId="17" xfId="0" applyFont="1" applyBorder="1" applyAlignment="1">
      <alignment horizontal="right" vertical="center"/>
    </xf>
    <xf numFmtId="16" fontId="3" fillId="0" borderId="24" xfId="0" applyNumberFormat="1" applyFont="1" applyFill="1" applyBorder="1" applyAlignment="1">
      <alignment horizontal="left" vertical="center" wrapText="1"/>
    </xf>
    <xf numFmtId="0" fontId="3" fillId="0" borderId="17" xfId="0" applyFont="1" applyBorder="1" applyAlignment="1">
      <alignment vertical="center"/>
    </xf>
    <xf numFmtId="1" fontId="3" fillId="49" borderId="17" xfId="0" applyNumberFormat="1" applyFont="1" applyFill="1" applyBorder="1" applyAlignment="1">
      <alignment horizontal="center" vertical="center"/>
    </xf>
    <xf numFmtId="1" fontId="3" fillId="49" borderId="17" xfId="0" applyNumberFormat="1" applyFont="1" applyFill="1" applyBorder="1" applyAlignment="1">
      <alignment horizontal="center"/>
    </xf>
    <xf numFmtId="0" fontId="3" fillId="0" borderId="17" xfId="0" applyFont="1" applyBorder="1" applyAlignment="1">
      <alignment vertical="center"/>
    </xf>
    <xf numFmtId="0" fontId="3" fillId="0" borderId="17" xfId="0" applyFont="1" applyBorder="1" applyAlignment="1">
      <alignment vertical="center" wrapText="1"/>
    </xf>
    <xf numFmtId="1" fontId="3" fillId="0" borderId="17" xfId="0" applyNumberFormat="1" applyFont="1" applyBorder="1" applyAlignment="1">
      <alignment horizontal="center"/>
    </xf>
    <xf numFmtId="0" fontId="3" fillId="0" borderId="17" xfId="0" applyFont="1" applyBorder="1" applyAlignment="1">
      <alignment horizontal="center" vertical="center"/>
    </xf>
    <xf numFmtId="0" fontId="7" fillId="0" borderId="17" xfId="0" applyFont="1" applyBorder="1" applyAlignment="1">
      <alignment horizontal="left" vertical="center"/>
    </xf>
    <xf numFmtId="0" fontId="3" fillId="0" borderId="17" xfId="0" applyFont="1" applyBorder="1" applyAlignment="1">
      <alignment/>
    </xf>
    <xf numFmtId="0" fontId="3" fillId="0" borderId="17" xfId="0" applyFont="1" applyBorder="1" applyAlignment="1">
      <alignment/>
    </xf>
    <xf numFmtId="1" fontId="3" fillId="0" borderId="17" xfId="0" applyNumberFormat="1" applyFont="1" applyBorder="1" applyAlignment="1">
      <alignment horizontal="center"/>
    </xf>
    <xf numFmtId="0" fontId="3" fillId="0" borderId="17" xfId="0" applyFont="1" applyBorder="1" applyAlignment="1">
      <alignment vertical="justify" wrapText="1"/>
    </xf>
    <xf numFmtId="0" fontId="3" fillId="0" borderId="17" xfId="0" applyFont="1" applyBorder="1" applyAlignment="1">
      <alignment vertical="center" wrapText="1"/>
    </xf>
    <xf numFmtId="49" fontId="3" fillId="0" borderId="17" xfId="0" applyNumberFormat="1" applyFont="1" applyBorder="1" applyAlignment="1">
      <alignment horizontal="left" vertical="center"/>
    </xf>
    <xf numFmtId="4" fontId="3" fillId="0" borderId="17" xfId="0" applyNumberFormat="1" applyFont="1" applyFill="1" applyBorder="1" applyAlignment="1">
      <alignment horizontal="center" vertical="center"/>
    </xf>
    <xf numFmtId="0" fontId="4" fillId="49" borderId="0" xfId="0" applyFont="1" applyFill="1" applyBorder="1" applyAlignment="1">
      <alignment/>
    </xf>
    <xf numFmtId="0" fontId="3" fillId="49" borderId="0" xfId="0" applyFont="1" applyFill="1" applyBorder="1" applyAlignment="1">
      <alignment/>
    </xf>
    <xf numFmtId="0" fontId="7" fillId="49" borderId="17" xfId="0" applyFont="1" applyFill="1" applyBorder="1" applyAlignment="1">
      <alignment horizontal="left" vertical="center" wrapText="1"/>
    </xf>
    <xf numFmtId="4" fontId="3" fillId="49" borderId="17" xfId="0" applyNumberFormat="1" applyFont="1" applyFill="1" applyBorder="1" applyAlignment="1">
      <alignment horizontal="center" vertical="center"/>
    </xf>
    <xf numFmtId="0" fontId="3" fillId="49" borderId="17" xfId="334" applyFont="1" applyFill="1" applyBorder="1" applyAlignment="1" quotePrefix="1">
      <alignment horizontal="center" vertical="center" wrapText="1"/>
      <protection/>
    </xf>
    <xf numFmtId="0" fontId="3" fillId="49" borderId="17" xfId="334" applyFont="1" applyFill="1" applyBorder="1" applyAlignment="1">
      <alignment vertical="center" wrapText="1"/>
      <protection/>
    </xf>
    <xf numFmtId="0" fontId="3" fillId="49" borderId="17" xfId="334" applyFont="1" applyFill="1" applyBorder="1" applyAlignment="1">
      <alignment horizontal="center" vertical="center" wrapText="1"/>
      <protection/>
    </xf>
    <xf numFmtId="2" fontId="3" fillId="49" borderId="17" xfId="334" applyNumberFormat="1" applyFont="1" applyFill="1" applyBorder="1" applyAlignment="1">
      <alignment horizontal="center" vertical="center" wrapText="1"/>
      <protection/>
    </xf>
    <xf numFmtId="2" fontId="3" fillId="49" borderId="17" xfId="334" applyNumberFormat="1" applyFont="1" applyFill="1" applyBorder="1" applyAlignment="1">
      <alignment horizontal="center" vertical="center"/>
      <protection/>
    </xf>
    <xf numFmtId="0" fontId="3" fillId="49" borderId="17" xfId="334" applyFont="1" applyFill="1" applyBorder="1" applyAlignment="1">
      <alignment horizontal="right" vertical="center" wrapText="1"/>
      <protection/>
    </xf>
    <xf numFmtId="0" fontId="3" fillId="49" borderId="17" xfId="334" applyFont="1" applyFill="1" applyBorder="1" applyAlignment="1" quotePrefix="1">
      <alignment horizontal="center" vertical="center"/>
      <protection/>
    </xf>
    <xf numFmtId="0" fontId="3" fillId="49" borderId="17" xfId="334" applyFont="1" applyFill="1" applyBorder="1" applyAlignment="1">
      <alignment vertical="center" wrapText="1" shrinkToFit="1"/>
      <protection/>
    </xf>
    <xf numFmtId="0" fontId="3" fillId="49" borderId="17" xfId="334" applyFont="1" applyFill="1" applyBorder="1" applyAlignment="1">
      <alignment horizontal="center" vertical="center" wrapText="1" shrinkToFit="1"/>
      <protection/>
    </xf>
    <xf numFmtId="0" fontId="3" fillId="49" borderId="17" xfId="334" applyFont="1" applyFill="1" applyBorder="1" applyAlignment="1">
      <alignment horizontal="left" vertical="center" wrapText="1"/>
      <protection/>
    </xf>
    <xf numFmtId="4" fontId="3" fillId="49" borderId="17" xfId="334" applyNumberFormat="1" applyFont="1" applyFill="1" applyBorder="1" applyAlignment="1">
      <alignment horizontal="center" vertical="center" wrapText="1"/>
      <protection/>
    </xf>
    <xf numFmtId="0" fontId="7" fillId="49" borderId="17" xfId="389" applyFont="1" applyFill="1" applyBorder="1" applyAlignment="1">
      <alignment horizontal="left" vertical="center" wrapText="1" shrinkToFit="1"/>
      <protection/>
    </xf>
    <xf numFmtId="0" fontId="3" fillId="49" borderId="17" xfId="351" applyFont="1" applyFill="1" applyBorder="1" applyAlignment="1" quotePrefix="1">
      <alignment vertical="center" wrapText="1"/>
      <protection/>
    </xf>
    <xf numFmtId="0" fontId="3" fillId="49" borderId="17" xfId="389" applyFont="1" applyFill="1" applyBorder="1" applyAlignment="1">
      <alignment horizontal="left" vertical="center" wrapText="1" shrinkToFit="1"/>
      <protection/>
    </xf>
    <xf numFmtId="0" fontId="3" fillId="49" borderId="17" xfId="389" applyFont="1" applyFill="1" applyBorder="1" applyAlignment="1">
      <alignment horizontal="center" vertical="center" wrapText="1" shrinkToFit="1"/>
      <protection/>
    </xf>
    <xf numFmtId="0" fontId="3" fillId="49" borderId="17" xfId="389" applyFont="1" applyFill="1" applyBorder="1" applyAlignment="1">
      <alignment horizontal="right" vertical="center" wrapText="1" shrinkToFit="1"/>
      <protection/>
    </xf>
    <xf numFmtId="0" fontId="3" fillId="49" borderId="17" xfId="341" applyFont="1" applyFill="1" applyBorder="1" applyAlignment="1">
      <alignment horizontal="right" vertical="center" wrapText="1"/>
      <protection/>
    </xf>
    <xf numFmtId="0" fontId="3" fillId="49" borderId="17" xfId="341" applyFont="1" applyFill="1" applyBorder="1" applyAlignment="1">
      <alignment horizontal="center" vertical="center" wrapText="1"/>
      <protection/>
    </xf>
    <xf numFmtId="2" fontId="3" fillId="49" borderId="17" xfId="341" applyNumberFormat="1" applyFont="1" applyFill="1" applyBorder="1" applyAlignment="1">
      <alignment horizontal="center" vertical="center"/>
      <protection/>
    </xf>
    <xf numFmtId="2" fontId="3" fillId="49" borderId="17" xfId="341" applyNumberFormat="1" applyFont="1" applyFill="1" applyBorder="1" applyAlignment="1">
      <alignment horizontal="center" vertical="center" wrapText="1"/>
      <protection/>
    </xf>
    <xf numFmtId="0" fontId="3" fillId="49" borderId="17" xfId="0" applyFont="1" applyFill="1" applyBorder="1" applyAlignment="1" quotePrefix="1">
      <alignment horizontal="center" vertical="center"/>
    </xf>
    <xf numFmtId="0" fontId="3" fillId="49" borderId="17" xfId="0" applyFont="1" applyFill="1" applyBorder="1" applyAlignment="1">
      <alignment vertical="center" wrapText="1"/>
    </xf>
    <xf numFmtId="0" fontId="38" fillId="49" borderId="17" xfId="0" applyFont="1" applyFill="1" applyBorder="1" applyAlignment="1">
      <alignment horizontal="center" vertical="center" wrapText="1"/>
    </xf>
    <xf numFmtId="2" fontId="38" fillId="49" borderId="17" xfId="0" applyNumberFormat="1" applyFont="1" applyFill="1" applyBorder="1" applyAlignment="1">
      <alignment horizontal="center" vertical="center" wrapText="1"/>
    </xf>
    <xf numFmtId="0" fontId="3" fillId="49" borderId="17" xfId="0" applyFont="1" applyFill="1" applyBorder="1" applyAlignment="1">
      <alignment horizontal="left" vertical="center" wrapText="1"/>
    </xf>
    <xf numFmtId="0" fontId="52" fillId="49" borderId="17" xfId="0" applyFont="1" applyFill="1" applyBorder="1" applyAlignment="1">
      <alignment horizontal="center"/>
    </xf>
    <xf numFmtId="0" fontId="3" fillId="49" borderId="17" xfId="335" applyFont="1" applyFill="1" applyBorder="1" applyAlignment="1">
      <alignment vertical="center" wrapText="1"/>
      <protection/>
    </xf>
    <xf numFmtId="0" fontId="3" fillId="49" borderId="17" xfId="335" applyFont="1" applyFill="1" applyBorder="1" applyAlignment="1">
      <alignment horizontal="center" vertical="center"/>
      <protection/>
    </xf>
    <xf numFmtId="2" fontId="3" fillId="49" borderId="17" xfId="335" applyNumberFormat="1" applyFont="1" applyFill="1" applyBorder="1" applyAlignment="1">
      <alignment horizontal="center" vertical="center"/>
      <protection/>
    </xf>
    <xf numFmtId="0" fontId="3" fillId="49" borderId="17" xfId="0" applyFont="1" applyFill="1" applyBorder="1" applyAlignment="1" quotePrefix="1">
      <alignment horizontal="center" vertical="center" wrapText="1" shrinkToFit="1"/>
    </xf>
    <xf numFmtId="0" fontId="3" fillId="49" borderId="17" xfId="335" applyFont="1" applyFill="1" applyBorder="1" applyAlignment="1">
      <alignment horizontal="right" vertical="center" wrapText="1"/>
      <protection/>
    </xf>
    <xf numFmtId="0" fontId="52" fillId="49" borderId="17" xfId="0" applyFont="1" applyFill="1" applyBorder="1" applyAlignment="1" quotePrefix="1">
      <alignment horizontal="center"/>
    </xf>
    <xf numFmtId="0" fontId="3" fillId="49" borderId="17" xfId="0" applyFont="1" applyFill="1" applyBorder="1" applyAlignment="1">
      <alignment horizontal="left" vertical="center" wrapText="1"/>
    </xf>
    <xf numFmtId="0" fontId="3" fillId="49" borderId="17" xfId="391" applyFont="1" applyFill="1" applyBorder="1" applyAlignment="1">
      <alignment horizontal="right" vertical="center" wrapText="1" shrinkToFit="1"/>
      <protection/>
    </xf>
    <xf numFmtId="0" fontId="3" fillId="49"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shrinkToFit="1"/>
    </xf>
    <xf numFmtId="2" fontId="3" fillId="49" borderId="17" xfId="0" applyNumberFormat="1" applyFont="1" applyFill="1" applyBorder="1" applyAlignment="1">
      <alignment horizontal="right" vertical="center" wrapText="1"/>
    </xf>
    <xf numFmtId="49" fontId="3" fillId="49" borderId="17" xfId="0" applyNumberFormat="1" applyFont="1" applyFill="1" applyBorder="1" applyAlignment="1">
      <alignment horizontal="center" vertical="center"/>
    </xf>
    <xf numFmtId="0" fontId="3" fillId="49" borderId="17" xfId="0" applyFont="1" applyFill="1" applyBorder="1" applyAlignment="1">
      <alignment/>
    </xf>
    <xf numFmtId="2" fontId="7" fillId="49" borderId="17" xfId="0" applyNumberFormat="1" applyFont="1" applyFill="1" applyBorder="1" applyAlignment="1">
      <alignment/>
    </xf>
    <xf numFmtId="2" fontId="3" fillId="49" borderId="17" xfId="389" applyNumberFormat="1" applyFont="1" applyFill="1" applyBorder="1" applyAlignment="1">
      <alignment horizontal="center" vertical="center" wrapText="1"/>
      <protection/>
    </xf>
    <xf numFmtId="2" fontId="3" fillId="49" borderId="17" xfId="0" applyNumberFormat="1" applyFont="1" applyFill="1" applyBorder="1" applyAlignment="1">
      <alignment horizontal="left" vertical="center" wrapText="1"/>
    </xf>
    <xf numFmtId="0" fontId="3" fillId="0" borderId="17" xfId="337" applyFont="1" applyFill="1" applyBorder="1" applyAlignment="1">
      <alignment horizontal="center" vertical="center" wrapText="1"/>
      <protection/>
    </xf>
    <xf numFmtId="2" fontId="3" fillId="14" borderId="17" xfId="304" applyNumberFormat="1" applyFont="1" applyFill="1" applyBorder="1">
      <alignment/>
      <protection/>
    </xf>
    <xf numFmtId="2" fontId="3" fillId="14" borderId="17" xfId="304" applyNumberFormat="1" applyFont="1" applyFill="1" applyBorder="1" applyAlignment="1">
      <alignment horizontal="center"/>
      <protection/>
    </xf>
    <xf numFmtId="2" fontId="3" fillId="0" borderId="17" xfId="348" applyNumberFormat="1" applyFont="1" applyFill="1" applyBorder="1" applyAlignment="1">
      <alignment horizontal="center" vertical="center"/>
      <protection/>
    </xf>
    <xf numFmtId="0" fontId="3" fillId="0" borderId="17" xfId="344" applyFont="1" applyFill="1" applyBorder="1" applyAlignment="1">
      <alignment horizontal="left" vertical="center" wrapText="1"/>
      <protection/>
    </xf>
    <xf numFmtId="0" fontId="3" fillId="0" borderId="17" xfId="344" applyFont="1" applyFill="1" applyBorder="1" applyAlignment="1">
      <alignment horizontal="center" vertical="center" wrapText="1"/>
      <protection/>
    </xf>
    <xf numFmtId="1" fontId="3" fillId="0" borderId="17" xfId="344" applyNumberFormat="1" applyFont="1" applyFill="1" applyBorder="1" applyAlignment="1">
      <alignment horizontal="center" vertical="center"/>
      <protection/>
    </xf>
    <xf numFmtId="0" fontId="3" fillId="14" borderId="17" xfId="338" applyFont="1" applyFill="1" applyBorder="1" applyAlignment="1">
      <alignment vertical="center" wrapText="1"/>
      <protection/>
    </xf>
    <xf numFmtId="0" fontId="3" fillId="0" borderId="17" xfId="338" applyFont="1" applyFill="1" applyBorder="1" applyAlignment="1">
      <alignment horizontal="center" vertical="center" wrapText="1"/>
      <protection/>
    </xf>
    <xf numFmtId="2" fontId="3" fillId="0" borderId="17" xfId="347" applyNumberFormat="1" applyFont="1" applyFill="1" applyBorder="1" applyAlignment="1">
      <alignment horizontal="center" vertical="center" wrapText="1"/>
      <protection/>
    </xf>
    <xf numFmtId="2" fontId="3" fillId="0" borderId="17" xfId="338" applyNumberFormat="1" applyFont="1" applyBorder="1" applyAlignment="1">
      <alignment horizontal="center" vertical="center"/>
      <protection/>
    </xf>
    <xf numFmtId="49" fontId="3" fillId="0" borderId="17" xfId="0" applyNumberFormat="1" applyFont="1" applyFill="1" applyBorder="1" applyAlignment="1" quotePrefix="1">
      <alignment horizontal="center" vertical="center" wrapText="1" shrinkToFit="1"/>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0" fontId="72" fillId="0" borderId="0" xfId="339" applyFont="1" applyFill="1" applyBorder="1" applyAlignment="1">
      <alignment horizontal="left"/>
      <protection/>
    </xf>
    <xf numFmtId="0" fontId="74" fillId="0" borderId="0" xfId="339" applyFont="1" applyFill="1" applyBorder="1" applyAlignment="1">
      <alignment horizontal="left" vertical="center"/>
      <protection/>
    </xf>
    <xf numFmtId="0" fontId="74" fillId="0" borderId="0" xfId="339" applyFont="1" applyFill="1" applyBorder="1" applyAlignment="1">
      <alignment horizontal="right" vertical="center"/>
      <protection/>
    </xf>
    <xf numFmtId="0" fontId="74" fillId="0" borderId="0" xfId="339" applyFont="1" applyFill="1" applyBorder="1" applyAlignment="1">
      <alignment horizontal="center" vertical="center" wrapText="1"/>
      <protection/>
    </xf>
    <xf numFmtId="0" fontId="74" fillId="0" borderId="0" xfId="339" applyFont="1" applyFill="1" applyAlignment="1">
      <alignment horizontal="center" vertical="center"/>
      <protection/>
    </xf>
    <xf numFmtId="0" fontId="74" fillId="0" borderId="0" xfId="339" applyFont="1" applyFill="1" applyAlignment="1">
      <alignment horizontal="left" vertical="center"/>
      <protection/>
    </xf>
    <xf numFmtId="0" fontId="56" fillId="0" borderId="17" xfId="339" applyFont="1" applyFill="1" applyBorder="1" applyAlignment="1">
      <alignment horizontal="center" vertical="center"/>
      <protection/>
    </xf>
    <xf numFmtId="0" fontId="56" fillId="0" borderId="17" xfId="339" applyFont="1" applyFill="1" applyBorder="1" applyAlignment="1">
      <alignment horizontal="center" vertical="center" wrapText="1"/>
      <protection/>
    </xf>
    <xf numFmtId="0" fontId="75" fillId="0" borderId="17" xfId="339" applyFont="1" applyFill="1" applyBorder="1" applyAlignment="1">
      <alignment horizontal="center" vertical="center"/>
      <protection/>
    </xf>
    <xf numFmtId="0" fontId="13" fillId="0" borderId="17" xfId="339" applyFont="1" applyFill="1" applyBorder="1" applyAlignment="1">
      <alignment horizontal="center" vertical="center"/>
      <protection/>
    </xf>
    <xf numFmtId="1" fontId="1" fillId="0" borderId="0" xfId="339" applyNumberFormat="1" applyFont="1" applyFill="1" applyBorder="1" applyAlignment="1">
      <alignment vertical="center"/>
      <protection/>
    </xf>
    <xf numFmtId="0" fontId="3" fillId="0" borderId="40" xfId="343" applyFont="1" applyBorder="1" applyAlignment="1">
      <alignment horizontal="center"/>
      <protection/>
    </xf>
    <xf numFmtId="49" fontId="76" fillId="0" borderId="0" xfId="339" applyNumberFormat="1" applyFont="1" applyFill="1" applyBorder="1" applyAlignment="1">
      <alignment vertical="center"/>
      <protection/>
    </xf>
    <xf numFmtId="0" fontId="3" fillId="0" borderId="0" xfId="343" applyFont="1" applyAlignment="1">
      <alignment horizontal="center" vertical="top"/>
      <protection/>
    </xf>
    <xf numFmtId="0" fontId="3" fillId="0" borderId="0" xfId="343" applyFont="1" applyAlignment="1">
      <alignment horizontal="right"/>
      <protection/>
    </xf>
    <xf numFmtId="2" fontId="38" fillId="49" borderId="19" xfId="0" applyNumberFormat="1" applyFont="1" applyFill="1" applyBorder="1" applyAlignment="1">
      <alignment horizontal="center" vertical="center" wrapText="1"/>
    </xf>
  </cellXfs>
  <cellStyles count="437">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Izcēlums1" xfId="23"/>
    <cellStyle name="20% - Izcēlums2" xfId="24"/>
    <cellStyle name="20% - Izcēlums3" xfId="25"/>
    <cellStyle name="20% - Izcēlums4" xfId="26"/>
    <cellStyle name="20% - Izcēlums5" xfId="27"/>
    <cellStyle name="20% - Izcēlums6" xfId="28"/>
    <cellStyle name="20% - Акцент1" xfId="29"/>
    <cellStyle name="20% — акцент1" xfId="30"/>
    <cellStyle name="20% - Акцент1_DOP" xfId="31"/>
    <cellStyle name="20% - Акцент2" xfId="32"/>
    <cellStyle name="20% — акцент2" xfId="33"/>
    <cellStyle name="20% - Акцент2_DOP" xfId="34"/>
    <cellStyle name="20% - Акцент3" xfId="35"/>
    <cellStyle name="20% — акцент3" xfId="36"/>
    <cellStyle name="20% - Акцент3_DOP" xfId="37"/>
    <cellStyle name="20% - Акцент4" xfId="38"/>
    <cellStyle name="20% — акцент4" xfId="39"/>
    <cellStyle name="20% - Акцент4_DOP" xfId="40"/>
    <cellStyle name="20% - Акцент5" xfId="41"/>
    <cellStyle name="20% — акцент5" xfId="42"/>
    <cellStyle name="20% - Акцент5_DOP" xfId="43"/>
    <cellStyle name="20% - Акцент6" xfId="44"/>
    <cellStyle name="20% — акцент6" xfId="45"/>
    <cellStyle name="20% - Акцент6_DOP" xfId="46"/>
    <cellStyle name="20% no 1. izcēluma" xfId="47"/>
    <cellStyle name="20% no 1. izcēluma 2" xfId="48"/>
    <cellStyle name="20% no 1. izcēluma 3" xfId="49"/>
    <cellStyle name="20% no 1. izcēluma 4" xfId="50"/>
    <cellStyle name="20% no 2. izcēluma" xfId="51"/>
    <cellStyle name="20% no 2. izcēluma 2" xfId="52"/>
    <cellStyle name="20% no 2. izcēluma 3" xfId="53"/>
    <cellStyle name="20% no 2. izcēluma 4" xfId="54"/>
    <cellStyle name="20% no 3. izcēluma" xfId="55"/>
    <cellStyle name="20% no 3. izcēluma 2" xfId="56"/>
    <cellStyle name="20% no 3. izcēluma 3" xfId="57"/>
    <cellStyle name="20% no 3. izcēluma 4" xfId="58"/>
    <cellStyle name="20% no 4. izcēluma" xfId="59"/>
    <cellStyle name="20% no 4. izcēluma 2" xfId="60"/>
    <cellStyle name="20% no 4. izcēluma 3" xfId="61"/>
    <cellStyle name="20% no 4. izcēluma 4" xfId="62"/>
    <cellStyle name="20% no 5. izcēluma" xfId="63"/>
    <cellStyle name="20% no 5. izcēluma 2" xfId="64"/>
    <cellStyle name="20% no 5. izcēluma 3" xfId="65"/>
    <cellStyle name="20% no 5. izcēluma 4" xfId="66"/>
    <cellStyle name="20% no 6. izcēluma" xfId="67"/>
    <cellStyle name="20% no 6. izcēluma 2" xfId="68"/>
    <cellStyle name="20% no 6. izcēluma 3" xfId="69"/>
    <cellStyle name="20% no 6. izcēluma 4" xfId="70"/>
    <cellStyle name="3. izcēlums " xfId="71"/>
    <cellStyle name="3. izcēlums  2" xfId="72"/>
    <cellStyle name="3. izcēlums  3" xfId="73"/>
    <cellStyle name="3. izcēlums  4" xfId="74"/>
    <cellStyle name="4. izcēlums" xfId="75"/>
    <cellStyle name="4. izcēlums 2" xfId="76"/>
    <cellStyle name="4. izcēlums 3" xfId="77"/>
    <cellStyle name="4. izcēlums 4" xfId="78"/>
    <cellStyle name="40% - Izcēlums1" xfId="79"/>
    <cellStyle name="40% - Izcēlums2" xfId="80"/>
    <cellStyle name="40% - Izcēlums3" xfId="81"/>
    <cellStyle name="40% - Izcēlums4" xfId="82"/>
    <cellStyle name="40% - Izcēlums5" xfId="83"/>
    <cellStyle name="40% - Izcēlums6" xfId="84"/>
    <cellStyle name="40% - Акцент1" xfId="85"/>
    <cellStyle name="40% — акцент1" xfId="86"/>
    <cellStyle name="40% - Акцент1_DOP" xfId="87"/>
    <cellStyle name="40% - Акцент2" xfId="88"/>
    <cellStyle name="40% — акцент2" xfId="89"/>
    <cellStyle name="40% - Акцент2_DOP" xfId="90"/>
    <cellStyle name="40% - Акцент3" xfId="91"/>
    <cellStyle name="40% — акцент3" xfId="92"/>
    <cellStyle name="40% - Акцент3_DOP" xfId="93"/>
    <cellStyle name="40% - Акцент4" xfId="94"/>
    <cellStyle name="40% — акцент4" xfId="95"/>
    <cellStyle name="40% - Акцент4_DOP" xfId="96"/>
    <cellStyle name="40% - Акцент5" xfId="97"/>
    <cellStyle name="40% — акцент5" xfId="98"/>
    <cellStyle name="40% - Акцент5_DOP" xfId="99"/>
    <cellStyle name="40% - Акцент6" xfId="100"/>
    <cellStyle name="40% — акцент6" xfId="101"/>
    <cellStyle name="40% - Акцент6_DOP" xfId="102"/>
    <cellStyle name="40% no 1. izcēluma" xfId="103"/>
    <cellStyle name="40% no 1. izcēluma 2" xfId="104"/>
    <cellStyle name="40% no 1. izcēluma 3" xfId="105"/>
    <cellStyle name="40% no 1. izcēluma 4" xfId="106"/>
    <cellStyle name="40% no 2. izcēluma" xfId="107"/>
    <cellStyle name="40% no 2. izcēluma 2" xfId="108"/>
    <cellStyle name="40% no 2. izcēluma 3" xfId="109"/>
    <cellStyle name="40% no 2. izcēluma 4" xfId="110"/>
    <cellStyle name="40% no 3. izcēluma" xfId="111"/>
    <cellStyle name="40% no 3. izcēluma 2" xfId="112"/>
    <cellStyle name="40% no 3. izcēluma 3" xfId="113"/>
    <cellStyle name="40% no 3. izcēluma 4" xfId="114"/>
    <cellStyle name="40% no 4. izcēluma" xfId="115"/>
    <cellStyle name="40% no 4. izcēluma 2" xfId="116"/>
    <cellStyle name="40% no 4. izcēluma 3" xfId="117"/>
    <cellStyle name="40% no 4. izcēluma 4" xfId="118"/>
    <cellStyle name="40% no 5. izcēluma" xfId="119"/>
    <cellStyle name="40% no 5. izcēluma 2" xfId="120"/>
    <cellStyle name="40% no 5. izcēluma 3" xfId="121"/>
    <cellStyle name="40% no 5. izcēluma 4" xfId="122"/>
    <cellStyle name="40% no 6. izcēluma" xfId="123"/>
    <cellStyle name="40% no 6. izcēluma 2" xfId="124"/>
    <cellStyle name="40% no 6. izcēluma 3" xfId="125"/>
    <cellStyle name="40% no 6. izcēluma 4" xfId="126"/>
    <cellStyle name="5. izcēlums" xfId="127"/>
    <cellStyle name="5. izcēlums 2" xfId="128"/>
    <cellStyle name="5. izcēlums 3" xfId="129"/>
    <cellStyle name="5. izcēlums 4" xfId="130"/>
    <cellStyle name="6. izcēlums" xfId="131"/>
    <cellStyle name="6. izcēlums 2" xfId="132"/>
    <cellStyle name="6. izcēlums 3" xfId="133"/>
    <cellStyle name="6. izcēlums 4" xfId="134"/>
    <cellStyle name="60% - Izcēlums1" xfId="135"/>
    <cellStyle name="60% - Izcēlums2" xfId="136"/>
    <cellStyle name="60% - Izcēlums3" xfId="137"/>
    <cellStyle name="60% - Izcēlums4" xfId="138"/>
    <cellStyle name="60% - Izcēlums5" xfId="139"/>
    <cellStyle name="60% - Izcēlums6" xfId="140"/>
    <cellStyle name="60% - Акцент1" xfId="141"/>
    <cellStyle name="60% — акцент1" xfId="142"/>
    <cellStyle name="60% - Акцент1_DOP" xfId="143"/>
    <cellStyle name="60% - Акцент2" xfId="144"/>
    <cellStyle name="60% — акцент2" xfId="145"/>
    <cellStyle name="60% - Акцент2_DOP" xfId="146"/>
    <cellStyle name="60% - Акцент3" xfId="147"/>
    <cellStyle name="60% — акцент3" xfId="148"/>
    <cellStyle name="60% - Акцент3_DOP" xfId="149"/>
    <cellStyle name="60% - Акцент4" xfId="150"/>
    <cellStyle name="60% — акцент4" xfId="151"/>
    <cellStyle name="60% - Акцент4_DOP" xfId="152"/>
    <cellStyle name="60% - Акцент5" xfId="153"/>
    <cellStyle name="60% — акцент5" xfId="154"/>
    <cellStyle name="60% - Акцент5_DOP" xfId="155"/>
    <cellStyle name="60% - Акцент6" xfId="156"/>
    <cellStyle name="60% — акцент6" xfId="157"/>
    <cellStyle name="60% - Акцент6_DOP" xfId="158"/>
    <cellStyle name="60% no 1. izcēluma" xfId="159"/>
    <cellStyle name="60% no 1. izcēluma 2" xfId="160"/>
    <cellStyle name="60% no 1. izcēluma 3" xfId="161"/>
    <cellStyle name="60% no 1. izcēluma 4" xfId="162"/>
    <cellStyle name="60% no 2. izcēluma" xfId="163"/>
    <cellStyle name="60% no 2. izcēluma 2" xfId="164"/>
    <cellStyle name="60% no 2. izcēluma 3" xfId="165"/>
    <cellStyle name="60% no 2. izcēluma 4" xfId="166"/>
    <cellStyle name="60% no 3. izcēluma" xfId="167"/>
    <cellStyle name="60% no 3. izcēluma 2" xfId="168"/>
    <cellStyle name="60% no 3. izcēluma 3" xfId="169"/>
    <cellStyle name="60% no 3. izcēluma 4" xfId="170"/>
    <cellStyle name="60% no 4. izcēluma" xfId="171"/>
    <cellStyle name="60% no 4. izcēluma 2" xfId="172"/>
    <cellStyle name="60% no 4. izcēluma 3" xfId="173"/>
    <cellStyle name="60% no 4. izcēluma 4" xfId="174"/>
    <cellStyle name="60% no 5. izcēluma" xfId="175"/>
    <cellStyle name="60% no 5. izcēluma 2" xfId="176"/>
    <cellStyle name="60% no 5. izcēluma 3" xfId="177"/>
    <cellStyle name="60% no 5. izcēluma 4" xfId="178"/>
    <cellStyle name="60% no 6. izcēluma" xfId="179"/>
    <cellStyle name="60% no 6. izcēluma 2" xfId="180"/>
    <cellStyle name="60% no 6. izcēluma 3" xfId="181"/>
    <cellStyle name="60% no 6. izcēluma 4" xfId="182"/>
    <cellStyle name="Äåķåęķūé [0]_laroux" xfId="183"/>
    <cellStyle name="Äåķåęķūé_laroux" xfId="184"/>
    <cellStyle name="Aprēķināšana" xfId="185"/>
    <cellStyle name="Aprēķināšana 2" xfId="186"/>
    <cellStyle name="Aprēķināšana 3" xfId="187"/>
    <cellStyle name="Aprēķināšana 4" xfId="188"/>
    <cellStyle name="Brīdinājuma teksts" xfId="189"/>
    <cellStyle name="Brīdinājuma teksts 2" xfId="190"/>
    <cellStyle name="Brīdinājuma teksts 3" xfId="191"/>
    <cellStyle name="Brīdinājuma teksts 4" xfId="192"/>
    <cellStyle name="Comma 2" xfId="193"/>
    <cellStyle name="Comma 2 2" xfId="194"/>
    <cellStyle name="Comma 2 3" xfId="195"/>
    <cellStyle name="Comma 2 3 2" xfId="196"/>
    <cellStyle name="Comma 2 4" xfId="197"/>
    <cellStyle name="Comma 2_AR" xfId="198"/>
    <cellStyle name="Comma 3" xfId="199"/>
    <cellStyle name="Comma 3 4" xfId="200"/>
    <cellStyle name="Comma 4" xfId="201"/>
    <cellStyle name="Comma 4 2" xfId="202"/>
    <cellStyle name="Comma 5" xfId="203"/>
    <cellStyle name="Comma 6" xfId="204"/>
    <cellStyle name="Currency 2" xfId="205"/>
    <cellStyle name="Currency 2 2" xfId="206"/>
    <cellStyle name="Currency 3" xfId="207"/>
    <cellStyle name="Currency 4" xfId="208"/>
    <cellStyle name="Currency 5" xfId="209"/>
    <cellStyle name="Currency 5 2" xfId="210"/>
    <cellStyle name="Currency 6" xfId="211"/>
    <cellStyle name="Currency 7" xfId="212"/>
    <cellStyle name="Currency 8" xfId="213"/>
    <cellStyle name="Date" xfId="214"/>
    <cellStyle name="Dezimal [0]_Nossner_Brücke" xfId="215"/>
    <cellStyle name="Dezimal_en_Master" xfId="216"/>
    <cellStyle name="Divider" xfId="217"/>
    <cellStyle name="Excel Built-in Normal" xfId="218"/>
    <cellStyle name="Excel Built-in Normal 1" xfId="219"/>
    <cellStyle name="Excel Built-in Normal 2" xfId="220"/>
    <cellStyle name="Excel Built-in Normal 3" xfId="221"/>
    <cellStyle name="Excel Built-in Normal_DOP" xfId="222"/>
    <cellStyle name="Fixed" xfId="223"/>
    <cellStyle name="Heading" xfId="224"/>
    <cellStyle name="Heading 1 2" xfId="225"/>
    <cellStyle name="Heading1" xfId="226"/>
    <cellStyle name="Heading1 1" xfId="227"/>
    <cellStyle name="Heading1_DOP" xfId="228"/>
    <cellStyle name="Heading2" xfId="229"/>
    <cellStyle name="Headline I" xfId="230"/>
    <cellStyle name="Headline II" xfId="231"/>
    <cellStyle name="Headline III" xfId="232"/>
    <cellStyle name="Hyperlink 2" xfId="233"/>
    <cellStyle name="Hyperlink 2 2" xfId="234"/>
    <cellStyle name="Hyperlink 2 3" xfId="235"/>
    <cellStyle name="Hyperlink 2 4" xfId="236"/>
    <cellStyle name="Ievade" xfId="237"/>
    <cellStyle name="Ievade 2" xfId="238"/>
    <cellStyle name="Ievade 3" xfId="239"/>
    <cellStyle name="Ievade 4" xfId="240"/>
    <cellStyle name="Izcēlums (1. veids)" xfId="241"/>
    <cellStyle name="Izcēlums (2. veids)" xfId="242"/>
    <cellStyle name="Izcēlums (3. veids)" xfId="243"/>
    <cellStyle name="Izcēlums (4. veids)" xfId="244"/>
    <cellStyle name="Izcēlums (5. veids)" xfId="245"/>
    <cellStyle name="Izcēlums (6. veids)" xfId="246"/>
    <cellStyle name="Izcēlums1" xfId="247"/>
    <cellStyle name="Izcēlums2" xfId="248"/>
    <cellStyle name="Izcēlums3" xfId="249"/>
    <cellStyle name="Izcēlums4" xfId="250"/>
    <cellStyle name="Izcēlums5" xfId="251"/>
    <cellStyle name="Izcēlums6" xfId="252"/>
    <cellStyle name="Izvade" xfId="253"/>
    <cellStyle name="Izvade 2" xfId="254"/>
    <cellStyle name="Izvade 3" xfId="255"/>
    <cellStyle name="Izvade 4" xfId="256"/>
    <cellStyle name="Īįū÷ķūé_laroux" xfId="257"/>
    <cellStyle name="Kopsumma" xfId="258"/>
    <cellStyle name="Kopsumma 2" xfId="259"/>
    <cellStyle name="Kopsumma 3" xfId="260"/>
    <cellStyle name="Kopsumma 4" xfId="261"/>
    <cellStyle name="Labs 2" xfId="262"/>
    <cellStyle name="Labs 3" xfId="263"/>
    <cellStyle name="Labs 4" xfId="264"/>
    <cellStyle name="Neitrāls" xfId="265"/>
    <cellStyle name="Neitrāls 2" xfId="266"/>
    <cellStyle name="Neitrāls 3" xfId="267"/>
    <cellStyle name="Neitrāls 4" xfId="268"/>
    <cellStyle name="Norm੎੎" xfId="269"/>
    <cellStyle name="Normaali_light-98_gun" xfId="270"/>
    <cellStyle name="Normal 10" xfId="271"/>
    <cellStyle name="Normal 10 2" xfId="272"/>
    <cellStyle name="Normal 11" xfId="273"/>
    <cellStyle name="Normal 11 2" xfId="274"/>
    <cellStyle name="Normal 11 4" xfId="275"/>
    <cellStyle name="Normal 12" xfId="276"/>
    <cellStyle name="Normal 12 4" xfId="277"/>
    <cellStyle name="Normal 14" xfId="278"/>
    <cellStyle name="Normal 148" xfId="279"/>
    <cellStyle name="Normal 15_1.TS_IS" xfId="280"/>
    <cellStyle name="Normal 2" xfId="281"/>
    <cellStyle name="Normal 2 2" xfId="282"/>
    <cellStyle name="Normal 2 2 2" xfId="283"/>
    <cellStyle name="Normal 2 2 2 2" xfId="284"/>
    <cellStyle name="Normal 2 2 3" xfId="285"/>
    <cellStyle name="Normal 2 2 4" xfId="286"/>
    <cellStyle name="Normal 2 2 5" xfId="287"/>
    <cellStyle name="Normal 2 2_celt_darbi" xfId="288"/>
    <cellStyle name="Normal 2 3" xfId="289"/>
    <cellStyle name="Normal 2 3 2" xfId="290"/>
    <cellStyle name="Normal 2 3 3" xfId="291"/>
    <cellStyle name="Normal 2 3 4" xfId="292"/>
    <cellStyle name="Normal 2 3_DOP" xfId="293"/>
    <cellStyle name="Normal 2 4" xfId="294"/>
    <cellStyle name="Normal 2_ail" xfId="295"/>
    <cellStyle name="Normal 27" xfId="296"/>
    <cellStyle name="Normal 270" xfId="297"/>
    <cellStyle name="Normal 3" xfId="298"/>
    <cellStyle name="Normal 3 2" xfId="299"/>
    <cellStyle name="Normal 3 2 2" xfId="300"/>
    <cellStyle name="Normal 3 2 2 2" xfId="301"/>
    <cellStyle name="Normal 3 2_SAT" xfId="302"/>
    <cellStyle name="Normal 3_apk" xfId="303"/>
    <cellStyle name="Normal 3_Sheet6" xfId="304"/>
    <cellStyle name="Normal 4" xfId="305"/>
    <cellStyle name="Normal 4 2" xfId="306"/>
    <cellStyle name="Normal 4 3" xfId="307"/>
    <cellStyle name="Normal 4 4" xfId="308"/>
    <cellStyle name="Normal 4_Siltumtrase" xfId="309"/>
    <cellStyle name="Normal 44" xfId="310"/>
    <cellStyle name="Normal 5" xfId="311"/>
    <cellStyle name="Normal 5 2" xfId="312"/>
    <cellStyle name="Normal 5 2 3" xfId="313"/>
    <cellStyle name="Normal 5 2_SAT" xfId="314"/>
    <cellStyle name="Normal 5 4 2" xfId="315"/>
    <cellStyle name="Normal 5_celt_darbi" xfId="316"/>
    <cellStyle name="Normal 6" xfId="317"/>
    <cellStyle name="Normal 6 2" xfId="318"/>
    <cellStyle name="Normal 6 3" xfId="319"/>
    <cellStyle name="Normal 6 4" xfId="320"/>
    <cellStyle name="Normal 6_DOP" xfId="321"/>
    <cellStyle name="Normal 68" xfId="322"/>
    <cellStyle name="Normal 7" xfId="323"/>
    <cellStyle name="Normal 7 2" xfId="324"/>
    <cellStyle name="Normal 70" xfId="325"/>
    <cellStyle name="Normal 72 10" xfId="326"/>
    <cellStyle name="Normal 74 10" xfId="327"/>
    <cellStyle name="Normal 78" xfId="328"/>
    <cellStyle name="Normal 79" xfId="329"/>
    <cellStyle name="Normal 8" xfId="330"/>
    <cellStyle name="Normal 9" xfId="331"/>
    <cellStyle name="Normal_19. Valmieras slimnica 21.09.2005" xfId="332"/>
    <cellStyle name="Normal_9908m" xfId="333"/>
    <cellStyle name="Normal_ailas" xfId="334"/>
    <cellStyle name="Normal_Celtniecibas tames - Bernudarzi" xfId="335"/>
    <cellStyle name="Normal_Dz.Nr1" xfId="336"/>
    <cellStyle name="Normal_EL_xxx" xfId="337"/>
    <cellStyle name="Normal_ELT" xfId="338"/>
    <cellStyle name="Normal_invai" xfId="339"/>
    <cellStyle name="Normal_Jumts_1" xfId="340"/>
    <cellStyle name="Normal_Log_dur" xfId="341"/>
    <cellStyle name="Normal_Nr_2" xfId="342"/>
    <cellStyle name="Normal_Polu_vidusskola_kopeja" xfId="343"/>
    <cellStyle name="Normal_Sheet1" xfId="344"/>
    <cellStyle name="Normal_Sheet1_zem" xfId="345"/>
    <cellStyle name="Normal_Sheet10" xfId="346"/>
    <cellStyle name="Normal_Sheet2_1" xfId="347"/>
    <cellStyle name="Normal_Sheet6" xfId="348"/>
    <cellStyle name="Normal_tame" xfId="349"/>
    <cellStyle name="Normal_tame-1" xfId="350"/>
    <cellStyle name="Normal_tamlok_tuksaLBN 2" xfId="351"/>
    <cellStyle name="Nosaukums" xfId="352"/>
    <cellStyle name="Nosaukums 2" xfId="353"/>
    <cellStyle name="Nosaukums 3" xfId="354"/>
    <cellStyle name="Nosaukums 4" xfId="355"/>
    <cellStyle name="Note 2" xfId="356"/>
    <cellStyle name="Parastais 2" xfId="357"/>
    <cellStyle name="Parastais 5" xfId="358"/>
    <cellStyle name="Parastais 7" xfId="359"/>
    <cellStyle name="Parastais_Izveerstaa_taame-forma" xfId="360"/>
    <cellStyle name="Parasts 2" xfId="361"/>
    <cellStyle name="Paskaidrojošs teksts 2" xfId="362"/>
    <cellStyle name="Paskaidrojošs teksts 3" xfId="363"/>
    <cellStyle name="Paskaidrojošs teksts 4" xfId="364"/>
    <cellStyle name="Pārbaudes šūna 2" xfId="365"/>
    <cellStyle name="Pārbaudes šūna 3" xfId="366"/>
    <cellStyle name="Pārbaudes šūna 4" xfId="367"/>
    <cellStyle name="Percent 2" xfId="368"/>
    <cellStyle name="Percent 3" xfId="369"/>
    <cellStyle name="Piezīme 2" xfId="370"/>
    <cellStyle name="Piezīme 3" xfId="371"/>
    <cellStyle name="Piezīme 4" xfId="372"/>
    <cellStyle name="Position" xfId="373"/>
    <cellStyle name="Result" xfId="374"/>
    <cellStyle name="Result 1" xfId="375"/>
    <cellStyle name="Result2" xfId="376"/>
    <cellStyle name="Result2 1" xfId="377"/>
    <cellStyle name="Result2 2" xfId="378"/>
    <cellStyle name="Result2 3" xfId="379"/>
    <cellStyle name="Saistītā šūna" xfId="380"/>
    <cellStyle name="Saistītā šūna 2" xfId="381"/>
    <cellStyle name="Saistītā šūna 3" xfId="382"/>
    <cellStyle name="Saistītā šūna 4" xfId="383"/>
    <cellStyle name="Slikts 2" xfId="384"/>
    <cellStyle name="Slikts 3" xfId="385"/>
    <cellStyle name="Slikts 4" xfId="386"/>
    <cellStyle name="Standard_cm_Master" xfId="387"/>
    <cellStyle name="Stils 1" xfId="388"/>
    <cellStyle name="Style 1" xfId="389"/>
    <cellStyle name="Style 1 2" xfId="390"/>
    <cellStyle name="Style 1 2 2" xfId="391"/>
    <cellStyle name="Style 1 2 2 2" xfId="392"/>
    <cellStyle name="Style 1 2 2_SAT" xfId="393"/>
    <cellStyle name="Style 1 2_SAT" xfId="394"/>
    <cellStyle name="Style 1_AR" xfId="395"/>
    <cellStyle name="Style 1_Nr_2" xfId="396"/>
    <cellStyle name="Style 2" xfId="397"/>
    <cellStyle name="Style 2 2" xfId="398"/>
    <cellStyle name="Style 2_BK" xfId="399"/>
    <cellStyle name="Style 3" xfId="400"/>
    <cellStyle name="Unit" xfId="401"/>
    <cellStyle name="Virsraksts 1 2" xfId="402"/>
    <cellStyle name="Virsraksts 1 3" xfId="403"/>
    <cellStyle name="Virsraksts 1 4" xfId="404"/>
    <cellStyle name="Virsraksts 2 2" xfId="405"/>
    <cellStyle name="Virsraksts 2 3" xfId="406"/>
    <cellStyle name="Virsraksts 2 4" xfId="407"/>
    <cellStyle name="Virsraksts 3 2" xfId="408"/>
    <cellStyle name="Virsraksts 3 3" xfId="409"/>
    <cellStyle name="Virsraksts 3 4" xfId="410"/>
    <cellStyle name="Virsraksts 4 2" xfId="411"/>
    <cellStyle name="Virsraksts 4 3" xfId="412"/>
    <cellStyle name="Virsraksts 4 4" xfId="413"/>
    <cellStyle name="Währung [0]_Nossner_Brücke" xfId="414"/>
    <cellStyle name="Währung_en_Master" xfId="415"/>
    <cellStyle name="Акцент1" xfId="416"/>
    <cellStyle name="Акцент2" xfId="417"/>
    <cellStyle name="Акцент3" xfId="418"/>
    <cellStyle name="Акцент4" xfId="419"/>
    <cellStyle name="Акцент5" xfId="420"/>
    <cellStyle name="Акцент6" xfId="421"/>
    <cellStyle name="Ввод " xfId="422"/>
    <cellStyle name="Вывод" xfId="423"/>
    <cellStyle name="Вычисление" xfId="424"/>
    <cellStyle name="Hyperlink" xfId="425"/>
    <cellStyle name="Currency" xfId="426"/>
    <cellStyle name="Currency [0]" xfId="427"/>
    <cellStyle name="Заголовок 1" xfId="428"/>
    <cellStyle name="Заголовок 2" xfId="429"/>
    <cellStyle name="Заголовок 3" xfId="430"/>
    <cellStyle name="Заголовок 4" xfId="431"/>
    <cellStyle name="Итог" xfId="432"/>
    <cellStyle name="Контрольная ячейка" xfId="433"/>
    <cellStyle name="Название" xfId="434"/>
    <cellStyle name="Нейтральный" xfId="435"/>
    <cellStyle name="Обычный 13" xfId="436"/>
    <cellStyle name="Обычный 2" xfId="437"/>
    <cellStyle name="Обычный 5" xfId="438"/>
    <cellStyle name="Followed Hyperlink" xfId="439"/>
    <cellStyle name="Плохой" xfId="440"/>
    <cellStyle name="Пояснение" xfId="441"/>
    <cellStyle name="Примечание" xfId="442"/>
    <cellStyle name="Percent" xfId="443"/>
    <cellStyle name="Связанная ячейка" xfId="444"/>
    <cellStyle name="Стиль 1" xfId="445"/>
    <cellStyle name="Стиль 2" xfId="446"/>
    <cellStyle name="Текст предупреждения" xfId="447"/>
    <cellStyle name="Comma" xfId="448"/>
    <cellStyle name="Comma [0]" xfId="449"/>
    <cellStyle name="Хороший" xfId="450"/>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85725" cy="76200"/>
    <xdr:sp fLocksText="0">
      <xdr:nvSpPr>
        <xdr:cNvPr id="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3"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4"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9"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60"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0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6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1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2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7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37</xdr:row>
      <xdr:rowOff>0</xdr:rowOff>
    </xdr:from>
    <xdr:ext cx="104775" cy="3028950"/>
    <xdr:sp fLocksText="0">
      <xdr:nvSpPr>
        <xdr:cNvPr id="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5"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6"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7"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8"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9"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0"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9"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0"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1"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2"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3"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4"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104775" cy="3028950"/>
    <xdr:sp fLocksText="0">
      <xdr:nvSpPr>
        <xdr:cNvPr id="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5"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6"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7"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8"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9"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0"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9"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0"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1"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2"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3"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4"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2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3"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4"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5"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6"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7"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8"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7"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8"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9"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0"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1"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2"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3028950"/>
    <xdr:sp fLocksText="0">
      <xdr:nvSpPr>
        <xdr:cNvPr id="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5"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6"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7"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8"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9"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0"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9"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0"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1"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2"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3"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4"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7"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8"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9"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0"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1"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2"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61925" cy="76200"/>
    <xdr:sp fLocksText="0">
      <xdr:nvSpPr>
        <xdr:cNvPr id="1"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4"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7"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8"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3"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4"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5"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6"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7"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8"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7"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8"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9"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0"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5"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6"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7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39"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0"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1"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2"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5"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6"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1"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2"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3"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4"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5"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6"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5"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6"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7"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8"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3"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4"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71450" cy="76200"/>
    <xdr:sp fLocksText="0">
      <xdr:nvSpPr>
        <xdr:cNvPr id="1"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4"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7"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8"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3"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4"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5"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6"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7"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8"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7"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8"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9"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0"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5"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6"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7"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8" name="TextBox 38"/>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9"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0"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3"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4"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49"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0"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1"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2"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3"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4"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3"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4"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5"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6"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1"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2"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3"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4"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5"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6"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7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5"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6"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7"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8"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9"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90"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9"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0"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1"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2"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6"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7"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8"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9"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2"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3"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8"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9"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0"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1"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2"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3"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2"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3"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4"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5"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0"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1"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4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7"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8"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9"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0"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1"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2"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3"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4"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5"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6"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7"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8"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5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3"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4"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5"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6"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0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7"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8"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9"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0"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1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3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19</xdr:row>
      <xdr:rowOff>0</xdr:rowOff>
    </xdr:from>
    <xdr:ext cx="209550" cy="76200"/>
    <xdr:sp fLocksText="0">
      <xdr:nvSpPr>
        <xdr:cNvPr id="1"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4"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7"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8"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3"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4"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5"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6"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7"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8"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7"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8"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9"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0"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5"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6"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657225"/>
    <xdr:sp fLocksText="0">
      <xdr:nvSpPr>
        <xdr:cNvPr id="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5"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6"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7"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8"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9"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0"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9"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0"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1"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2"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3"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4"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99</xdr:row>
      <xdr:rowOff>0</xdr:rowOff>
    </xdr:from>
    <xdr:ext cx="104775" cy="1885950"/>
    <xdr:sp fLocksText="0">
      <xdr:nvSpPr>
        <xdr:cNvPr id="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5"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6"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7"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8"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9"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0"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9"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0"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1"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2"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3"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4"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7"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8"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9"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0"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1"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2"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48</xdr:row>
      <xdr:rowOff>0</xdr:rowOff>
    </xdr:from>
    <xdr:ext cx="104775" cy="3028950"/>
    <xdr:sp fLocksText="0">
      <xdr:nvSpPr>
        <xdr:cNvPr id="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5"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6"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7"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8"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9"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0"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9"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0"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1"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2"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3"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4"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2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3"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4"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5"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6"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7"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8"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7"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8"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9"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0"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1"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2"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125</xdr:row>
      <xdr:rowOff>0</xdr:rowOff>
    </xdr:from>
    <xdr:ext cx="104775" cy="3028950"/>
    <xdr:sp fLocksText="0">
      <xdr:nvSpPr>
        <xdr:cNvPr id="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5"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6"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7"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8"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9"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0"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9"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0"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1"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2"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3"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4"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2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3"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4"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5"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6"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7"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8"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7"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8"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9"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0"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1"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2"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36</xdr:row>
      <xdr:rowOff>0</xdr:rowOff>
    </xdr:from>
    <xdr:ext cx="104775" cy="3028950"/>
    <xdr:sp fLocksText="0">
      <xdr:nvSpPr>
        <xdr:cNvPr id="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5"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6"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7"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8"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9"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0"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9"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0"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1"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2"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3"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4"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G36"/>
  <sheetViews>
    <sheetView showZeros="0" zoomScalePageLayoutView="0" workbookViewId="0" topLeftCell="A1">
      <selection activeCell="F26" sqref="F26"/>
    </sheetView>
  </sheetViews>
  <sheetFormatPr defaultColWidth="11.421875" defaultRowHeight="15"/>
  <cols>
    <col min="1" max="1" width="4.7109375" style="14" customWidth="1"/>
    <col min="2" max="2" width="7.8515625" style="14" customWidth="1"/>
    <col min="3" max="3" width="37.57421875" style="14" customWidth="1"/>
    <col min="4" max="4" width="6.28125" style="14" customWidth="1"/>
    <col min="5" max="5" width="8.421875" style="53" customWidth="1"/>
    <col min="6" max="6" width="9.00390625" style="14" customWidth="1"/>
    <col min="7" max="7" width="8.8515625" style="14" customWidth="1"/>
    <col min="8" max="8" width="10.140625" style="13" customWidth="1"/>
    <col min="9" max="16384" width="11.421875" style="13" customWidth="1"/>
  </cols>
  <sheetData>
    <row r="1" spans="1:7" ht="18">
      <c r="A1" s="7" t="s">
        <v>903</v>
      </c>
      <c r="B1" s="7"/>
      <c r="C1" s="7"/>
      <c r="D1" s="7"/>
      <c r="E1" s="7"/>
      <c r="F1" s="7"/>
      <c r="G1" s="7"/>
    </row>
    <row r="2" spans="1:7" ht="18">
      <c r="A2" s="3" t="s">
        <v>189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31.5" customHeight="1">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c r="B17" s="46"/>
      <c r="C17" s="47" t="s">
        <v>190</v>
      </c>
      <c r="D17" s="64"/>
      <c r="E17" s="59"/>
      <c r="F17" s="29"/>
      <c r="G17" s="28"/>
    </row>
    <row r="18" spans="1:7" s="33" customFormat="1" ht="25.5">
      <c r="A18" s="79">
        <v>1</v>
      </c>
      <c r="B18" s="126"/>
      <c r="C18" s="139" t="s">
        <v>200</v>
      </c>
      <c r="D18" s="127" t="s">
        <v>191</v>
      </c>
      <c r="E18" s="128">
        <v>52.6</v>
      </c>
      <c r="F18" s="128"/>
      <c r="G18" s="28"/>
    </row>
    <row r="19" spans="1:7" s="33" customFormat="1" ht="12.75">
      <c r="A19" s="79">
        <v>2</v>
      </c>
      <c r="B19" s="126"/>
      <c r="C19" s="129" t="s">
        <v>192</v>
      </c>
      <c r="D19" s="130" t="s">
        <v>191</v>
      </c>
      <c r="E19" s="29">
        <v>28.5</v>
      </c>
      <c r="F19" s="128"/>
      <c r="G19" s="28"/>
    </row>
    <row r="20" spans="1:7" s="33" customFormat="1" ht="15.75" customHeight="1">
      <c r="A20" s="79">
        <v>3</v>
      </c>
      <c r="B20" s="131"/>
      <c r="C20" s="132" t="s">
        <v>197</v>
      </c>
      <c r="D20" s="133" t="s">
        <v>193</v>
      </c>
      <c r="E20" s="134">
        <v>90.3</v>
      </c>
      <c r="F20" s="45"/>
      <c r="G20" s="28"/>
    </row>
    <row r="21" spans="1:7" s="33" customFormat="1" ht="39" customHeight="1">
      <c r="A21" s="79">
        <v>4</v>
      </c>
      <c r="B21" s="142"/>
      <c r="C21" s="132" t="s">
        <v>198</v>
      </c>
      <c r="D21" s="133" t="s">
        <v>191</v>
      </c>
      <c r="E21" s="134">
        <f>130+52</f>
        <v>182</v>
      </c>
      <c r="F21" s="45"/>
      <c r="G21" s="28"/>
    </row>
    <row r="22" spans="1:7" s="33" customFormat="1" ht="12.75">
      <c r="A22" s="79">
        <v>5</v>
      </c>
      <c r="B22" s="31"/>
      <c r="C22" s="32" t="s">
        <v>194</v>
      </c>
      <c r="D22" s="34" t="s">
        <v>193</v>
      </c>
      <c r="E22" s="28">
        <v>12.7</v>
      </c>
      <c r="F22" s="28"/>
      <c r="G22" s="28"/>
    </row>
    <row r="23" spans="1:7" s="33" customFormat="1" ht="25.5">
      <c r="A23" s="79"/>
      <c r="B23" s="31"/>
      <c r="C23" s="32" t="s">
        <v>202</v>
      </c>
      <c r="D23" s="34" t="s">
        <v>191</v>
      </c>
      <c r="E23" s="28">
        <v>799.55</v>
      </c>
      <c r="F23" s="28"/>
      <c r="G23" s="28"/>
    </row>
    <row r="24" spans="1:7" s="33" customFormat="1" ht="12.75">
      <c r="A24" s="79">
        <v>6</v>
      </c>
      <c r="B24" s="31"/>
      <c r="C24" s="32" t="s">
        <v>199</v>
      </c>
      <c r="D24" s="34" t="s">
        <v>191</v>
      </c>
      <c r="E24" s="28">
        <v>460</v>
      </c>
      <c r="F24" s="28"/>
      <c r="G24" s="28"/>
    </row>
    <row r="25" spans="1:7" s="33" customFormat="1" ht="12.75">
      <c r="A25" s="79">
        <v>7</v>
      </c>
      <c r="B25" s="135"/>
      <c r="C25" s="41" t="s">
        <v>196</v>
      </c>
      <c r="D25" s="103" t="s">
        <v>191</v>
      </c>
      <c r="E25" s="136">
        <v>479.4</v>
      </c>
      <c r="F25" s="104"/>
      <c r="G25" s="28"/>
    </row>
    <row r="26" spans="1:7" s="33" customFormat="1" ht="25.5">
      <c r="A26" s="79">
        <v>8</v>
      </c>
      <c r="B26" s="135"/>
      <c r="C26" s="140" t="s">
        <v>195</v>
      </c>
      <c r="D26" s="137" t="s">
        <v>193</v>
      </c>
      <c r="E26" s="141">
        <f>8.1+90.3+18.2+12.7+134</f>
        <v>263.29999999999995</v>
      </c>
      <c r="F26" s="138"/>
      <c r="G26" s="28"/>
    </row>
    <row r="27" spans="1:7" s="33" customFormat="1" ht="12.75">
      <c r="A27" s="25"/>
      <c r="B27" s="25"/>
      <c r="C27" s="26" t="s">
        <v>20</v>
      </c>
      <c r="D27" s="25" t="s">
        <v>9</v>
      </c>
      <c r="E27" s="27"/>
      <c r="F27" s="27"/>
      <c r="G27" s="27"/>
    </row>
    <row r="28" spans="3:7" ht="15.75">
      <c r="C28" s="13"/>
      <c r="D28" s="13"/>
      <c r="E28" s="13"/>
      <c r="F28" s="13"/>
      <c r="G28" s="13"/>
    </row>
    <row r="29" spans="1:5" ht="15.75">
      <c r="A29" s="11" t="s">
        <v>22</v>
      </c>
      <c r="B29" s="405"/>
      <c r="C29" s="406" t="s">
        <v>897</v>
      </c>
      <c r="E29" s="14"/>
    </row>
    <row r="30" spans="1:5" ht="15.75">
      <c r="A30" s="407"/>
      <c r="B30" s="12"/>
      <c r="C30" s="408" t="s">
        <v>4</v>
      </c>
      <c r="E30" s="14"/>
    </row>
    <row r="31" spans="1:5" ht="15.75">
      <c r="A31" s="407"/>
      <c r="B31" s="409" t="s">
        <v>5</v>
      </c>
      <c r="C31" s="406"/>
      <c r="E31" s="14"/>
    </row>
    <row r="32" spans="1:5" ht="15.75">
      <c r="A32" s="407"/>
      <c r="B32" s="12"/>
      <c r="C32" s="12"/>
      <c r="E32" s="14"/>
    </row>
    <row r="33" spans="1:5" ht="15.75">
      <c r="A33" s="11" t="s">
        <v>6</v>
      </c>
      <c r="B33" s="405"/>
      <c r="C33" s="406" t="s">
        <v>7</v>
      </c>
      <c r="E33" s="14"/>
    </row>
    <row r="34" spans="1:5" ht="15.75">
      <c r="A34" s="407"/>
      <c r="B34" s="12"/>
      <c r="C34" s="408" t="s">
        <v>4</v>
      </c>
      <c r="E34" s="14"/>
    </row>
    <row r="35" spans="1:5" ht="15.75">
      <c r="A35" s="407"/>
      <c r="B35" s="12"/>
      <c r="C35" s="12"/>
      <c r="E35" s="14"/>
    </row>
    <row r="36" spans="1:5" ht="15.75">
      <c r="A36" s="407"/>
      <c r="B36" s="409" t="s">
        <v>5</v>
      </c>
      <c r="C36" s="406" t="s">
        <v>8</v>
      </c>
      <c r="E36"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sheetPr>
  <dimension ref="A1:G61"/>
  <sheetViews>
    <sheetView showZeros="0" view="pageBreakPreview" zoomScale="60" zoomScalePageLayoutView="0" workbookViewId="0" topLeftCell="A1">
      <selection activeCell="C50" sqref="C50"/>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8" width="10.140625" style="13" customWidth="1"/>
    <col min="9" max="16384" width="11.421875" style="13" customWidth="1"/>
  </cols>
  <sheetData>
    <row r="1" spans="1:7" ht="18">
      <c r="A1" s="7" t="s">
        <v>921</v>
      </c>
      <c r="B1" s="7"/>
      <c r="C1" s="7"/>
      <c r="D1" s="7"/>
      <c r="E1" s="7"/>
      <c r="F1" s="7"/>
      <c r="G1" s="7"/>
    </row>
    <row r="2" spans="1:7" ht="18">
      <c r="A2" s="3" t="s">
        <v>922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923</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448</v>
      </c>
      <c r="D17" s="251"/>
      <c r="E17" s="251"/>
      <c r="F17" s="251"/>
      <c r="G17" s="28"/>
    </row>
    <row r="18" spans="1:7" s="33" customFormat="1" ht="25.5">
      <c r="A18" s="267">
        <v>1</v>
      </c>
      <c r="B18" s="256"/>
      <c r="C18" s="280" t="s">
        <v>558</v>
      </c>
      <c r="D18" s="268" t="s">
        <v>456</v>
      </c>
      <c r="E18" s="269">
        <v>2</v>
      </c>
      <c r="F18" s="254"/>
      <c r="G18" s="28"/>
    </row>
    <row r="19" spans="1:7" s="55" customFormat="1" ht="25.5">
      <c r="A19" s="270">
        <v>2</v>
      </c>
      <c r="B19" s="256"/>
      <c r="C19" s="273" t="s">
        <v>559</v>
      </c>
      <c r="D19" s="188" t="s">
        <v>456</v>
      </c>
      <c r="E19" s="272">
        <v>2</v>
      </c>
      <c r="F19" s="254"/>
      <c r="G19" s="28"/>
    </row>
    <row r="20" spans="1:7" s="55" customFormat="1" ht="25.5">
      <c r="A20" s="270">
        <v>3</v>
      </c>
      <c r="B20" s="256"/>
      <c r="C20" s="273" t="s">
        <v>560</v>
      </c>
      <c r="D20" s="188" t="s">
        <v>456</v>
      </c>
      <c r="E20" s="272">
        <v>1</v>
      </c>
      <c r="F20" s="254"/>
      <c r="G20" s="28"/>
    </row>
    <row r="21" spans="1:7" s="33" customFormat="1" ht="25.5">
      <c r="A21" s="270">
        <v>4</v>
      </c>
      <c r="B21" s="256"/>
      <c r="C21" s="273" t="s">
        <v>561</v>
      </c>
      <c r="D21" s="188" t="s">
        <v>456</v>
      </c>
      <c r="E21" s="272">
        <v>1</v>
      </c>
      <c r="F21" s="254"/>
      <c r="G21" s="28"/>
    </row>
    <row r="22" spans="1:7" s="33" customFormat="1" ht="25.5">
      <c r="A22" s="270">
        <v>5</v>
      </c>
      <c r="B22" s="256"/>
      <c r="C22" s="273" t="s">
        <v>562</v>
      </c>
      <c r="D22" s="188" t="s">
        <v>456</v>
      </c>
      <c r="E22" s="272">
        <v>10</v>
      </c>
      <c r="F22" s="254"/>
      <c r="G22" s="28"/>
    </row>
    <row r="23" spans="1:7" s="33" customFormat="1" ht="25.5">
      <c r="A23" s="270">
        <v>6</v>
      </c>
      <c r="B23" s="256"/>
      <c r="C23" s="273" t="s">
        <v>563</v>
      </c>
      <c r="D23" s="188" t="s">
        <v>456</v>
      </c>
      <c r="E23" s="272">
        <v>2</v>
      </c>
      <c r="F23" s="254"/>
      <c r="G23" s="28"/>
    </row>
    <row r="24" spans="1:7" s="33" customFormat="1" ht="12.75">
      <c r="A24" s="270">
        <v>7</v>
      </c>
      <c r="B24" s="256"/>
      <c r="C24" s="271" t="s">
        <v>534</v>
      </c>
      <c r="D24" s="188" t="s">
        <v>456</v>
      </c>
      <c r="E24" s="272">
        <v>3</v>
      </c>
      <c r="F24" s="254"/>
      <c r="G24" s="28"/>
    </row>
    <row r="25" spans="1:7" s="33" customFormat="1" ht="12.75">
      <c r="A25" s="270">
        <v>8</v>
      </c>
      <c r="B25" s="256"/>
      <c r="C25" s="271" t="s">
        <v>535</v>
      </c>
      <c r="D25" s="188" t="s">
        <v>456</v>
      </c>
      <c r="E25" s="272">
        <v>1</v>
      </c>
      <c r="F25" s="254"/>
      <c r="G25" s="28"/>
    </row>
    <row r="26" spans="1:7" s="33" customFormat="1" ht="25.5">
      <c r="A26" s="270">
        <v>9</v>
      </c>
      <c r="B26" s="259"/>
      <c r="C26" s="187" t="s">
        <v>564</v>
      </c>
      <c r="D26" s="188" t="s">
        <v>456</v>
      </c>
      <c r="E26" s="272">
        <f>SUM(E18:E25)</f>
        <v>22</v>
      </c>
      <c r="F26" s="134"/>
      <c r="G26" s="28"/>
    </row>
    <row r="27" spans="1:7" s="33" customFormat="1" ht="12.75">
      <c r="A27" s="270">
        <v>10</v>
      </c>
      <c r="B27" s="256"/>
      <c r="C27" s="273" t="s">
        <v>536</v>
      </c>
      <c r="D27" s="188" t="s">
        <v>456</v>
      </c>
      <c r="E27" s="272">
        <f>E26</f>
        <v>22</v>
      </c>
      <c r="F27" s="254"/>
      <c r="G27" s="28"/>
    </row>
    <row r="28" spans="1:7" s="33" customFormat="1" ht="12.75">
      <c r="A28" s="270">
        <v>11</v>
      </c>
      <c r="B28" s="256"/>
      <c r="C28" s="274" t="s">
        <v>537</v>
      </c>
      <c r="D28" s="188" t="s">
        <v>456</v>
      </c>
      <c r="E28" s="272">
        <v>18</v>
      </c>
      <c r="F28" s="254"/>
      <c r="G28" s="28"/>
    </row>
    <row r="29" spans="1:7" s="33" customFormat="1" ht="12.75">
      <c r="A29" s="270">
        <v>12</v>
      </c>
      <c r="B29" s="256"/>
      <c r="C29" s="274" t="s">
        <v>538</v>
      </c>
      <c r="D29" s="188" t="s">
        <v>456</v>
      </c>
      <c r="E29" s="272">
        <v>4</v>
      </c>
      <c r="F29" s="134"/>
      <c r="G29" s="28"/>
    </row>
    <row r="30" spans="1:7" s="33" customFormat="1" ht="12.75">
      <c r="A30" s="270">
        <v>13</v>
      </c>
      <c r="B30" s="256"/>
      <c r="C30" s="274" t="s">
        <v>539</v>
      </c>
      <c r="D30" s="188" t="s">
        <v>456</v>
      </c>
      <c r="E30" s="272">
        <v>8</v>
      </c>
      <c r="F30" s="254"/>
      <c r="G30" s="28"/>
    </row>
    <row r="31" spans="1:7" s="55" customFormat="1" ht="15" customHeight="1">
      <c r="A31" s="270">
        <v>14</v>
      </c>
      <c r="B31" s="256"/>
      <c r="C31" s="257" t="s">
        <v>540</v>
      </c>
      <c r="D31" s="188" t="s">
        <v>456</v>
      </c>
      <c r="E31" s="275">
        <v>6</v>
      </c>
      <c r="F31" s="254"/>
      <c r="G31" s="28"/>
    </row>
    <row r="32" spans="1:7" s="33" customFormat="1" ht="12.75">
      <c r="A32" s="270">
        <v>15</v>
      </c>
      <c r="B32" s="256"/>
      <c r="C32" s="187" t="s">
        <v>541</v>
      </c>
      <c r="D32" s="276" t="s">
        <v>19</v>
      </c>
      <c r="E32" s="272">
        <v>140</v>
      </c>
      <c r="F32" s="254"/>
      <c r="G32" s="28"/>
    </row>
    <row r="33" spans="1:7" s="33" customFormat="1" ht="12.75">
      <c r="A33" s="270">
        <v>16</v>
      </c>
      <c r="B33" s="256"/>
      <c r="C33" s="187" t="s">
        <v>542</v>
      </c>
      <c r="D33" s="276" t="s">
        <v>19</v>
      </c>
      <c r="E33" s="272">
        <v>20</v>
      </c>
      <c r="F33" s="254"/>
      <c r="G33" s="28"/>
    </row>
    <row r="34" spans="1:7" s="33" customFormat="1" ht="12.75">
      <c r="A34" s="270">
        <v>17</v>
      </c>
      <c r="B34" s="256"/>
      <c r="C34" s="187" t="s">
        <v>543</v>
      </c>
      <c r="D34" s="276" t="s">
        <v>19</v>
      </c>
      <c r="E34" s="272">
        <v>56</v>
      </c>
      <c r="F34" s="254"/>
      <c r="G34" s="28"/>
    </row>
    <row r="35" spans="1:7" s="33" customFormat="1" ht="12.75">
      <c r="A35" s="270">
        <v>18</v>
      </c>
      <c r="B35" s="256"/>
      <c r="C35" s="187" t="s">
        <v>544</v>
      </c>
      <c r="D35" s="276" t="s">
        <v>19</v>
      </c>
      <c r="E35" s="275">
        <v>70</v>
      </c>
      <c r="F35" s="254"/>
      <c r="G35" s="28"/>
    </row>
    <row r="36" spans="1:7" s="33" customFormat="1" ht="12.75">
      <c r="A36" s="270">
        <v>19</v>
      </c>
      <c r="B36" s="256"/>
      <c r="C36" s="187" t="s">
        <v>545</v>
      </c>
      <c r="D36" s="276" t="s">
        <v>19</v>
      </c>
      <c r="E36" s="275">
        <v>50</v>
      </c>
      <c r="F36" s="254"/>
      <c r="G36" s="28"/>
    </row>
    <row r="37" spans="1:7" s="33" customFormat="1" ht="12.75">
      <c r="A37" s="270">
        <v>20</v>
      </c>
      <c r="B37" s="256"/>
      <c r="C37" s="187" t="s">
        <v>546</v>
      </c>
      <c r="D37" s="276" t="s">
        <v>19</v>
      </c>
      <c r="E37" s="275">
        <v>72</v>
      </c>
      <c r="F37" s="254"/>
      <c r="G37" s="28"/>
    </row>
    <row r="38" spans="1:7" s="33" customFormat="1" ht="12.75">
      <c r="A38" s="270">
        <v>21</v>
      </c>
      <c r="B38" s="256"/>
      <c r="C38" s="277" t="s">
        <v>547</v>
      </c>
      <c r="D38" s="278" t="s">
        <v>3</v>
      </c>
      <c r="E38" s="275">
        <v>1</v>
      </c>
      <c r="F38" s="254"/>
      <c r="G38" s="28"/>
    </row>
    <row r="39" spans="1:7" s="33" customFormat="1" ht="12.75">
      <c r="A39" s="270">
        <v>22</v>
      </c>
      <c r="B39" s="236"/>
      <c r="C39" s="277" t="s">
        <v>548</v>
      </c>
      <c r="D39" s="278" t="s">
        <v>425</v>
      </c>
      <c r="E39" s="275">
        <v>10</v>
      </c>
      <c r="F39" s="254"/>
      <c r="G39" s="28"/>
    </row>
    <row r="40" spans="1:7" s="55" customFormat="1" ht="12.75">
      <c r="A40" s="270">
        <v>23</v>
      </c>
      <c r="B40" s="236"/>
      <c r="C40" s="277" t="s">
        <v>549</v>
      </c>
      <c r="D40" s="278" t="s">
        <v>425</v>
      </c>
      <c r="E40" s="275">
        <v>10</v>
      </c>
      <c r="F40" s="254"/>
      <c r="G40" s="28"/>
    </row>
    <row r="41" spans="1:7" s="33" customFormat="1" ht="12.75">
      <c r="A41" s="270">
        <v>24</v>
      </c>
      <c r="B41" s="236"/>
      <c r="C41" s="277" t="s">
        <v>550</v>
      </c>
      <c r="D41" s="278" t="s">
        <v>425</v>
      </c>
      <c r="E41" s="275">
        <v>10</v>
      </c>
      <c r="F41" s="254"/>
      <c r="G41" s="28"/>
    </row>
    <row r="42" spans="1:7" s="33" customFormat="1" ht="15" customHeight="1">
      <c r="A42" s="270">
        <v>25</v>
      </c>
      <c r="B42" s="236"/>
      <c r="C42" s="277" t="s">
        <v>551</v>
      </c>
      <c r="D42" s="278" t="s">
        <v>425</v>
      </c>
      <c r="E42" s="275">
        <v>10</v>
      </c>
      <c r="F42" s="254"/>
      <c r="G42" s="28"/>
    </row>
    <row r="43" spans="1:7" s="33" customFormat="1" ht="15" customHeight="1">
      <c r="A43" s="270">
        <v>26</v>
      </c>
      <c r="B43" s="236"/>
      <c r="C43" s="277" t="s">
        <v>552</v>
      </c>
      <c r="D43" s="278" t="s">
        <v>425</v>
      </c>
      <c r="E43" s="275">
        <v>10</v>
      </c>
      <c r="F43" s="254"/>
      <c r="G43" s="28"/>
    </row>
    <row r="44" spans="1:7" s="33" customFormat="1" ht="15" customHeight="1">
      <c r="A44" s="270">
        <v>27</v>
      </c>
      <c r="B44" s="236"/>
      <c r="C44" s="277" t="s">
        <v>553</v>
      </c>
      <c r="D44" s="278" t="s">
        <v>425</v>
      </c>
      <c r="E44" s="275">
        <v>18</v>
      </c>
      <c r="F44" s="254"/>
      <c r="G44" s="28"/>
    </row>
    <row r="45" spans="1:7" s="33" customFormat="1" ht="15" customHeight="1">
      <c r="A45" s="270">
        <v>28</v>
      </c>
      <c r="B45" s="256"/>
      <c r="C45" s="277" t="s">
        <v>554</v>
      </c>
      <c r="D45" s="278" t="s">
        <v>3</v>
      </c>
      <c r="E45" s="272">
        <v>1</v>
      </c>
      <c r="F45" s="134"/>
      <c r="G45" s="28"/>
    </row>
    <row r="46" spans="1:7" s="33" customFormat="1" ht="15" customHeight="1">
      <c r="A46" s="270">
        <v>29</v>
      </c>
      <c r="B46" s="256"/>
      <c r="C46" s="279" t="s">
        <v>555</v>
      </c>
      <c r="D46" s="278" t="s">
        <v>3</v>
      </c>
      <c r="E46" s="272">
        <v>1</v>
      </c>
      <c r="F46" s="134"/>
      <c r="G46" s="28"/>
    </row>
    <row r="47" spans="1:7" s="33" customFormat="1" ht="15" customHeight="1">
      <c r="A47" s="270">
        <v>30</v>
      </c>
      <c r="B47" s="256"/>
      <c r="C47" s="277" t="s">
        <v>556</v>
      </c>
      <c r="D47" s="278" t="s">
        <v>3</v>
      </c>
      <c r="E47" s="272">
        <v>1</v>
      </c>
      <c r="F47" s="134"/>
      <c r="G47" s="28"/>
    </row>
    <row r="48" spans="1:7" s="33" customFormat="1" ht="33.75" customHeight="1">
      <c r="A48" s="270">
        <v>31</v>
      </c>
      <c r="B48" s="256"/>
      <c r="C48" s="187" t="s">
        <v>557</v>
      </c>
      <c r="D48" s="278" t="s">
        <v>3</v>
      </c>
      <c r="E48" s="272">
        <v>1</v>
      </c>
      <c r="F48" s="254"/>
      <c r="G48" s="28"/>
    </row>
    <row r="49" spans="1:7" ht="15.75">
      <c r="A49" s="19"/>
      <c r="B49" s="18"/>
      <c r="C49" s="22" t="s">
        <v>1</v>
      </c>
      <c r="D49" s="23"/>
      <c r="E49" s="23"/>
      <c r="F49" s="20"/>
      <c r="G49" s="28"/>
    </row>
    <row r="50" spans="1:7" ht="114.75">
      <c r="A50" s="19"/>
      <c r="B50" s="18"/>
      <c r="C50" s="24" t="s">
        <v>52</v>
      </c>
      <c r="D50" s="30" t="s">
        <v>2</v>
      </c>
      <c r="E50" s="23"/>
      <c r="F50" s="20"/>
      <c r="G50" s="28"/>
    </row>
    <row r="51" spans="1:7" ht="15.75">
      <c r="A51" s="25"/>
      <c r="B51" s="25"/>
      <c r="C51" s="26" t="s">
        <v>20</v>
      </c>
      <c r="D51" s="25" t="s">
        <v>9</v>
      </c>
      <c r="E51" s="27"/>
      <c r="F51" s="27"/>
      <c r="G51" s="27"/>
    </row>
    <row r="52" spans="3:7" ht="15.75">
      <c r="C52" s="13"/>
      <c r="D52" s="13"/>
      <c r="E52" s="13"/>
      <c r="F52" s="13"/>
      <c r="G52" s="13"/>
    </row>
    <row r="53" spans="1:3" ht="15">
      <c r="A53" s="11" t="s">
        <v>22</v>
      </c>
      <c r="B53" s="405"/>
      <c r="C53" s="406" t="s">
        <v>897</v>
      </c>
    </row>
    <row r="54" spans="1:3" ht="12.75">
      <c r="A54" s="407"/>
      <c r="B54" s="12"/>
      <c r="C54" s="408" t="s">
        <v>4</v>
      </c>
    </row>
    <row r="55" spans="1:3" ht="12.75">
      <c r="A55" s="407"/>
      <c r="B55" s="409" t="s">
        <v>5</v>
      </c>
      <c r="C55" s="406"/>
    </row>
    <row r="56" spans="1:3" ht="12.75">
      <c r="A56" s="407"/>
      <c r="B56" s="12"/>
      <c r="C56" s="12"/>
    </row>
    <row r="57" spans="1:3" ht="15">
      <c r="A57" s="11" t="s">
        <v>6</v>
      </c>
      <c r="B57" s="405"/>
      <c r="C57" s="406" t="s">
        <v>7</v>
      </c>
    </row>
    <row r="58" spans="1:3" ht="12.75">
      <c r="A58" s="407"/>
      <c r="B58" s="12"/>
      <c r="C58" s="408" t="s">
        <v>4</v>
      </c>
    </row>
    <row r="59" spans="1:3" ht="15.75">
      <c r="A59" s="407"/>
      <c r="B59" s="12"/>
      <c r="C59" s="12"/>
    </row>
    <row r="60" spans="1:3" ht="15.75">
      <c r="A60" s="407"/>
      <c r="B60" s="409" t="s">
        <v>5</v>
      </c>
      <c r="C60" s="406" t="s">
        <v>8</v>
      </c>
    </row>
    <row r="61" ht="15.75">
      <c r="E61"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4"/>
  </sheetPr>
  <dimension ref="A1:G138"/>
  <sheetViews>
    <sheetView showZeros="0" view="pageBreakPreview" zoomScale="60" zoomScalePageLayoutView="0" workbookViewId="0" topLeftCell="A1">
      <selection activeCell="C71" sqref="C71"/>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919</v>
      </c>
      <c r="B1" s="7"/>
      <c r="C1" s="7"/>
      <c r="D1" s="7"/>
      <c r="E1" s="7"/>
      <c r="F1" s="7"/>
      <c r="G1" s="7"/>
    </row>
    <row r="2" spans="1:7" ht="18">
      <c r="A2" s="3" t="s">
        <v>918</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565</v>
      </c>
      <c r="D17" s="251"/>
      <c r="E17" s="251"/>
      <c r="F17" s="251"/>
      <c r="G17" s="28"/>
    </row>
    <row r="18" spans="1:7" s="33" customFormat="1" ht="229.5">
      <c r="A18" s="281">
        <v>1</v>
      </c>
      <c r="B18" s="282"/>
      <c r="C18" s="283" t="s">
        <v>566</v>
      </c>
      <c r="D18" s="262" t="s">
        <v>3</v>
      </c>
      <c r="E18" s="262">
        <v>1</v>
      </c>
      <c r="F18" s="284"/>
      <c r="G18" s="28"/>
    </row>
    <row r="19" spans="1:7" s="55" customFormat="1" ht="12.75">
      <c r="A19" s="255">
        <v>2</v>
      </c>
      <c r="B19" s="256"/>
      <c r="C19" s="187" t="s">
        <v>567</v>
      </c>
      <c r="D19" s="188" t="s">
        <v>25</v>
      </c>
      <c r="E19" s="272">
        <v>1</v>
      </c>
      <c r="F19" s="254"/>
      <c r="G19" s="28"/>
    </row>
    <row r="20" spans="1:7" s="55" customFormat="1" ht="12.75">
      <c r="A20" s="255">
        <v>3</v>
      </c>
      <c r="B20" s="236"/>
      <c r="C20" s="187" t="s">
        <v>568</v>
      </c>
      <c r="D20" s="188" t="s">
        <v>25</v>
      </c>
      <c r="E20" s="272">
        <v>2</v>
      </c>
      <c r="F20" s="254"/>
      <c r="G20" s="28"/>
    </row>
    <row r="21" spans="1:7" s="33" customFormat="1" ht="12.75">
      <c r="A21" s="255">
        <v>4</v>
      </c>
      <c r="B21" s="258"/>
      <c r="C21" s="187" t="s">
        <v>569</v>
      </c>
      <c r="D21" s="188" t="s">
        <v>25</v>
      </c>
      <c r="E21" s="272">
        <v>6</v>
      </c>
      <c r="F21" s="254"/>
      <c r="G21" s="28"/>
    </row>
    <row r="22" spans="1:7" s="33" customFormat="1" ht="12.75">
      <c r="A22" s="255">
        <v>5</v>
      </c>
      <c r="B22" s="259"/>
      <c r="C22" s="187" t="s">
        <v>570</v>
      </c>
      <c r="D22" s="188" t="s">
        <v>25</v>
      </c>
      <c r="E22" s="272">
        <v>2</v>
      </c>
      <c r="F22" s="254"/>
      <c r="G22" s="28"/>
    </row>
    <row r="23" spans="1:7" s="33" customFormat="1" ht="12.75">
      <c r="A23" s="255">
        <v>6</v>
      </c>
      <c r="B23" s="259"/>
      <c r="C23" s="187" t="s">
        <v>571</v>
      </c>
      <c r="D23" s="188" t="s">
        <v>25</v>
      </c>
      <c r="E23" s="272">
        <v>1</v>
      </c>
      <c r="F23" s="254"/>
      <c r="G23" s="28"/>
    </row>
    <row r="24" spans="1:7" s="33" customFormat="1" ht="12.75">
      <c r="A24" s="255">
        <v>7</v>
      </c>
      <c r="B24" s="259"/>
      <c r="C24" s="187" t="s">
        <v>572</v>
      </c>
      <c r="D24" s="188" t="s">
        <v>25</v>
      </c>
      <c r="E24" s="272">
        <v>4</v>
      </c>
      <c r="F24" s="254"/>
      <c r="G24" s="28"/>
    </row>
    <row r="25" spans="1:7" s="33" customFormat="1" ht="12.75">
      <c r="A25" s="255">
        <v>8</v>
      </c>
      <c r="B25" s="259"/>
      <c r="C25" s="187" t="s">
        <v>573</v>
      </c>
      <c r="D25" s="188" t="s">
        <v>25</v>
      </c>
      <c r="E25" s="272">
        <v>5</v>
      </c>
      <c r="F25" s="254"/>
      <c r="G25" s="28"/>
    </row>
    <row r="26" spans="1:7" s="33" customFormat="1" ht="12.75">
      <c r="A26" s="255">
        <v>9</v>
      </c>
      <c r="B26" s="256"/>
      <c r="C26" s="242" t="s">
        <v>574</v>
      </c>
      <c r="D26" s="188" t="s">
        <v>25</v>
      </c>
      <c r="E26" s="272">
        <v>1</v>
      </c>
      <c r="F26" s="254"/>
      <c r="G26" s="28"/>
    </row>
    <row r="27" spans="1:7" s="33" customFormat="1" ht="12.75">
      <c r="A27" s="255">
        <v>10</v>
      </c>
      <c r="B27" s="256"/>
      <c r="C27" s="242" t="s">
        <v>575</v>
      </c>
      <c r="D27" s="188" t="s">
        <v>25</v>
      </c>
      <c r="E27" s="272">
        <v>3</v>
      </c>
      <c r="F27" s="254"/>
      <c r="G27" s="28"/>
    </row>
    <row r="28" spans="1:7" s="33" customFormat="1" ht="12.75">
      <c r="A28" s="255">
        <v>11</v>
      </c>
      <c r="B28" s="256"/>
      <c r="C28" s="242" t="s">
        <v>576</v>
      </c>
      <c r="D28" s="188" t="s">
        <v>25</v>
      </c>
      <c r="E28" s="272">
        <v>2</v>
      </c>
      <c r="F28" s="254"/>
      <c r="G28" s="28"/>
    </row>
    <row r="29" spans="1:7" s="33" customFormat="1" ht="12.75">
      <c r="A29" s="255">
        <v>12</v>
      </c>
      <c r="B29" s="256"/>
      <c r="C29" s="242" t="s">
        <v>577</v>
      </c>
      <c r="D29" s="188" t="s">
        <v>25</v>
      </c>
      <c r="E29" s="272">
        <v>1</v>
      </c>
      <c r="F29" s="254"/>
      <c r="G29" s="28"/>
    </row>
    <row r="30" spans="1:7" s="33" customFormat="1" ht="12.75">
      <c r="A30" s="255">
        <v>13</v>
      </c>
      <c r="B30" s="256"/>
      <c r="C30" s="242" t="s">
        <v>578</v>
      </c>
      <c r="D30" s="188" t="s">
        <v>25</v>
      </c>
      <c r="E30" s="272">
        <v>1</v>
      </c>
      <c r="F30" s="254"/>
      <c r="G30" s="28"/>
    </row>
    <row r="31" spans="1:7" s="55" customFormat="1" ht="15" customHeight="1">
      <c r="A31" s="255">
        <v>14</v>
      </c>
      <c r="B31" s="256"/>
      <c r="C31" s="285" t="s">
        <v>579</v>
      </c>
      <c r="D31" s="188" t="s">
        <v>25</v>
      </c>
      <c r="E31" s="154">
        <v>3</v>
      </c>
      <c r="F31" s="254"/>
      <c r="G31" s="28"/>
    </row>
    <row r="32" spans="1:7" s="33" customFormat="1" ht="12.75">
      <c r="A32" s="255">
        <v>15</v>
      </c>
      <c r="B32" s="256"/>
      <c r="C32" s="285" t="s">
        <v>580</v>
      </c>
      <c r="D32" s="188" t="s">
        <v>25</v>
      </c>
      <c r="E32" s="154">
        <v>1</v>
      </c>
      <c r="F32" s="254"/>
      <c r="G32" s="28"/>
    </row>
    <row r="33" spans="1:7" s="33" customFormat="1" ht="12.75">
      <c r="A33" s="255">
        <v>16</v>
      </c>
      <c r="B33" s="259"/>
      <c r="C33" s="285" t="s">
        <v>581</v>
      </c>
      <c r="D33" s="188" t="s">
        <v>25</v>
      </c>
      <c r="E33" s="154">
        <v>1</v>
      </c>
      <c r="F33" s="254"/>
      <c r="G33" s="28"/>
    </row>
    <row r="34" spans="1:7" s="33" customFormat="1" ht="12.75">
      <c r="A34" s="255">
        <v>17</v>
      </c>
      <c r="B34" s="259"/>
      <c r="C34" s="285" t="s">
        <v>582</v>
      </c>
      <c r="D34" s="188" t="s">
        <v>25</v>
      </c>
      <c r="E34" s="154">
        <v>1</v>
      </c>
      <c r="F34" s="254"/>
      <c r="G34" s="28"/>
    </row>
    <row r="35" spans="1:7" s="33" customFormat="1" ht="12.75">
      <c r="A35" s="255">
        <v>18</v>
      </c>
      <c r="B35" s="256"/>
      <c r="C35" s="285" t="s">
        <v>583</v>
      </c>
      <c r="D35" s="188" t="s">
        <v>25</v>
      </c>
      <c r="E35" s="154">
        <v>10</v>
      </c>
      <c r="F35" s="254"/>
      <c r="G35" s="28"/>
    </row>
    <row r="36" spans="1:7" s="33" customFormat="1" ht="12.75">
      <c r="A36" s="255">
        <v>19</v>
      </c>
      <c r="B36" s="256"/>
      <c r="C36" s="285" t="s">
        <v>584</v>
      </c>
      <c r="D36" s="188" t="s">
        <v>25</v>
      </c>
      <c r="E36" s="154">
        <v>1</v>
      </c>
      <c r="F36" s="254"/>
      <c r="G36" s="28"/>
    </row>
    <row r="37" spans="1:7" s="33" customFormat="1" ht="12.75">
      <c r="A37" s="255">
        <v>20</v>
      </c>
      <c r="B37" s="256"/>
      <c r="C37" s="285" t="s">
        <v>585</v>
      </c>
      <c r="D37" s="188" t="s">
        <v>25</v>
      </c>
      <c r="E37" s="188">
        <v>1</v>
      </c>
      <c r="F37" s="254"/>
      <c r="G37" s="28"/>
    </row>
    <row r="38" spans="1:7" s="33" customFormat="1" ht="12.75">
      <c r="A38" s="255">
        <v>21</v>
      </c>
      <c r="B38" s="256"/>
      <c r="C38" s="187" t="s">
        <v>586</v>
      </c>
      <c r="D38" s="188" t="s">
        <v>3</v>
      </c>
      <c r="E38" s="188">
        <v>1</v>
      </c>
      <c r="F38" s="254"/>
      <c r="G38" s="28"/>
    </row>
    <row r="39" spans="1:7" s="33" customFormat="1" ht="12.75">
      <c r="A39" s="255">
        <v>22</v>
      </c>
      <c r="B39" s="256"/>
      <c r="C39" s="285" t="s">
        <v>587</v>
      </c>
      <c r="D39" s="188" t="s">
        <v>3</v>
      </c>
      <c r="E39" s="188">
        <v>1</v>
      </c>
      <c r="F39" s="254"/>
      <c r="G39" s="28"/>
    </row>
    <row r="40" spans="1:7" s="55" customFormat="1" ht="12.75">
      <c r="A40" s="255">
        <v>23</v>
      </c>
      <c r="B40" s="256"/>
      <c r="C40" s="286" t="s">
        <v>588</v>
      </c>
      <c r="D40" s="188" t="s">
        <v>3</v>
      </c>
      <c r="E40" s="188">
        <v>1</v>
      </c>
      <c r="F40" s="254"/>
      <c r="G40" s="28"/>
    </row>
    <row r="41" spans="1:7" s="33" customFormat="1" ht="25.5">
      <c r="A41" s="255">
        <v>24</v>
      </c>
      <c r="B41" s="256"/>
      <c r="C41" s="187" t="s">
        <v>589</v>
      </c>
      <c r="D41" s="188" t="s">
        <v>3</v>
      </c>
      <c r="E41" s="188">
        <v>1</v>
      </c>
      <c r="F41" s="254"/>
      <c r="G41" s="28"/>
    </row>
    <row r="42" spans="1:7" s="33" customFormat="1" ht="15" customHeight="1">
      <c r="A42" s="255"/>
      <c r="B42" s="256"/>
      <c r="C42" s="287" t="s">
        <v>590</v>
      </c>
      <c r="D42" s="188" t="s">
        <v>3</v>
      </c>
      <c r="E42" s="188"/>
      <c r="F42" s="254"/>
      <c r="G42" s="28"/>
    </row>
    <row r="43" spans="1:7" s="33" customFormat="1" ht="255">
      <c r="A43" s="281">
        <v>25</v>
      </c>
      <c r="B43" s="288"/>
      <c r="C43" s="289" t="s">
        <v>591</v>
      </c>
      <c r="D43" s="188" t="s">
        <v>3</v>
      </c>
      <c r="E43" s="262">
        <v>1</v>
      </c>
      <c r="F43" s="254"/>
      <c r="G43" s="28"/>
    </row>
    <row r="44" spans="1:7" s="33" customFormat="1" ht="15" customHeight="1">
      <c r="A44" s="281">
        <v>26</v>
      </c>
      <c r="B44" s="256"/>
      <c r="C44" s="187" t="s">
        <v>592</v>
      </c>
      <c r="D44" s="188" t="s">
        <v>25</v>
      </c>
      <c r="E44" s="272">
        <v>1</v>
      </c>
      <c r="F44" s="134"/>
      <c r="G44" s="28"/>
    </row>
    <row r="45" spans="1:7" s="33" customFormat="1" ht="15" customHeight="1">
      <c r="A45" s="281">
        <v>27</v>
      </c>
      <c r="B45" s="256"/>
      <c r="C45" s="187" t="s">
        <v>568</v>
      </c>
      <c r="D45" s="188" t="s">
        <v>25</v>
      </c>
      <c r="E45" s="272">
        <v>3</v>
      </c>
      <c r="F45" s="134"/>
      <c r="G45" s="28"/>
    </row>
    <row r="46" spans="1:7" s="33" customFormat="1" ht="15" customHeight="1">
      <c r="A46" s="281">
        <v>28</v>
      </c>
      <c r="B46" s="256"/>
      <c r="C46" s="187" t="s">
        <v>569</v>
      </c>
      <c r="D46" s="188" t="s">
        <v>25</v>
      </c>
      <c r="E46" s="272">
        <v>4</v>
      </c>
      <c r="F46" s="134"/>
      <c r="G46" s="28"/>
    </row>
    <row r="47" spans="1:7" s="33" customFormat="1" ht="15" customHeight="1">
      <c r="A47" s="281">
        <v>29</v>
      </c>
      <c r="B47" s="259"/>
      <c r="C47" s="187" t="s">
        <v>570</v>
      </c>
      <c r="D47" s="188" t="s">
        <v>25</v>
      </c>
      <c r="E47" s="272">
        <v>2</v>
      </c>
      <c r="F47" s="134"/>
      <c r="G47" s="28"/>
    </row>
    <row r="48" spans="1:7" s="33" customFormat="1" ht="15" customHeight="1">
      <c r="A48" s="281">
        <v>30</v>
      </c>
      <c r="B48" s="259"/>
      <c r="C48" s="187" t="s">
        <v>593</v>
      </c>
      <c r="D48" s="188" t="s">
        <v>25</v>
      </c>
      <c r="E48" s="272">
        <v>2</v>
      </c>
      <c r="F48" s="134"/>
      <c r="G48" s="28"/>
    </row>
    <row r="49" spans="1:7" s="33" customFormat="1" ht="15" customHeight="1">
      <c r="A49" s="281">
        <v>31</v>
      </c>
      <c r="B49" s="259"/>
      <c r="C49" s="187" t="s">
        <v>594</v>
      </c>
      <c r="D49" s="188" t="s">
        <v>25</v>
      </c>
      <c r="E49" s="272">
        <v>2</v>
      </c>
      <c r="F49" s="134"/>
      <c r="G49" s="28"/>
    </row>
    <row r="50" spans="1:7" s="33" customFormat="1" ht="15" customHeight="1">
      <c r="A50" s="281">
        <v>32</v>
      </c>
      <c r="B50" s="259"/>
      <c r="C50" s="187" t="s">
        <v>573</v>
      </c>
      <c r="D50" s="188" t="s">
        <v>25</v>
      </c>
      <c r="E50" s="272">
        <v>4</v>
      </c>
      <c r="F50" s="134"/>
      <c r="G50" s="28"/>
    </row>
    <row r="51" spans="1:7" s="33" customFormat="1" ht="15" customHeight="1">
      <c r="A51" s="281">
        <v>33</v>
      </c>
      <c r="B51" s="256"/>
      <c r="C51" s="242" t="s">
        <v>575</v>
      </c>
      <c r="D51" s="188" t="s">
        <v>25</v>
      </c>
      <c r="E51" s="272">
        <v>2</v>
      </c>
      <c r="F51" s="254"/>
      <c r="G51" s="28"/>
    </row>
    <row r="52" spans="1:7" s="33" customFormat="1" ht="15" customHeight="1">
      <c r="A52" s="281">
        <v>34</v>
      </c>
      <c r="B52" s="256"/>
      <c r="C52" s="242" t="s">
        <v>576</v>
      </c>
      <c r="D52" s="188" t="s">
        <v>25</v>
      </c>
      <c r="E52" s="272">
        <v>1</v>
      </c>
      <c r="F52" s="254"/>
      <c r="G52" s="28"/>
    </row>
    <row r="53" spans="1:7" s="33" customFormat="1" ht="15" customHeight="1">
      <c r="A53" s="281">
        <v>35</v>
      </c>
      <c r="B53" s="256"/>
      <c r="C53" s="242" t="s">
        <v>577</v>
      </c>
      <c r="D53" s="188" t="s">
        <v>25</v>
      </c>
      <c r="E53" s="272">
        <v>1</v>
      </c>
      <c r="F53" s="254"/>
      <c r="G53" s="28"/>
    </row>
    <row r="54" spans="1:7" s="33" customFormat="1" ht="15" customHeight="1">
      <c r="A54" s="281">
        <v>36</v>
      </c>
      <c r="B54" s="256"/>
      <c r="C54" s="242" t="s">
        <v>578</v>
      </c>
      <c r="D54" s="188" t="s">
        <v>25</v>
      </c>
      <c r="E54" s="272">
        <v>2</v>
      </c>
      <c r="F54" s="254"/>
      <c r="G54" s="28"/>
    </row>
    <row r="55" spans="1:7" s="33" customFormat="1" ht="15" customHeight="1">
      <c r="A55" s="281">
        <v>37</v>
      </c>
      <c r="B55" s="256"/>
      <c r="C55" s="285" t="s">
        <v>579</v>
      </c>
      <c r="D55" s="188" t="s">
        <v>25</v>
      </c>
      <c r="E55" s="154">
        <v>2</v>
      </c>
      <c r="F55" s="254"/>
      <c r="G55" s="28"/>
    </row>
    <row r="56" spans="1:7" s="33" customFormat="1" ht="15" customHeight="1">
      <c r="A56" s="281">
        <v>38</v>
      </c>
      <c r="B56" s="259"/>
      <c r="C56" s="285" t="s">
        <v>581</v>
      </c>
      <c r="D56" s="188" t="s">
        <v>25</v>
      </c>
      <c r="E56" s="154">
        <v>2</v>
      </c>
      <c r="F56" s="134"/>
      <c r="G56" s="28"/>
    </row>
    <row r="57" spans="1:7" s="33" customFormat="1" ht="15" customHeight="1">
      <c r="A57" s="281">
        <v>39</v>
      </c>
      <c r="B57" s="259"/>
      <c r="C57" s="285" t="s">
        <v>583</v>
      </c>
      <c r="D57" s="188" t="s">
        <v>25</v>
      </c>
      <c r="E57" s="154">
        <v>6</v>
      </c>
      <c r="F57" s="134"/>
      <c r="G57" s="28"/>
    </row>
    <row r="58" spans="1:7" s="33" customFormat="1" ht="15" customHeight="1">
      <c r="A58" s="281">
        <v>40</v>
      </c>
      <c r="B58" s="256"/>
      <c r="C58" s="285" t="s">
        <v>584</v>
      </c>
      <c r="D58" s="188" t="s">
        <v>25</v>
      </c>
      <c r="E58" s="154">
        <v>1</v>
      </c>
      <c r="F58" s="134"/>
      <c r="G58" s="28"/>
    </row>
    <row r="59" spans="1:7" s="33" customFormat="1" ht="15" customHeight="1">
      <c r="A59" s="281">
        <v>41</v>
      </c>
      <c r="B59" s="256"/>
      <c r="C59" s="285" t="s">
        <v>585</v>
      </c>
      <c r="D59" s="188" t="s">
        <v>25</v>
      </c>
      <c r="E59" s="188">
        <v>1</v>
      </c>
      <c r="F59" s="134"/>
      <c r="G59" s="28"/>
    </row>
    <row r="60" spans="1:7" s="33" customFormat="1" ht="15" customHeight="1">
      <c r="A60" s="281">
        <v>42</v>
      </c>
      <c r="B60" s="256"/>
      <c r="C60" s="187" t="s">
        <v>586</v>
      </c>
      <c r="D60" s="188" t="s">
        <v>3</v>
      </c>
      <c r="E60" s="188">
        <v>1</v>
      </c>
      <c r="F60" s="254"/>
      <c r="G60" s="28"/>
    </row>
    <row r="61" spans="1:7" s="33" customFormat="1" ht="15" customHeight="1">
      <c r="A61" s="281">
        <v>43</v>
      </c>
      <c r="B61" s="256"/>
      <c r="C61" s="285" t="s">
        <v>587</v>
      </c>
      <c r="D61" s="188" t="s">
        <v>3</v>
      </c>
      <c r="E61" s="188">
        <v>1</v>
      </c>
      <c r="F61" s="134"/>
      <c r="G61" s="28"/>
    </row>
    <row r="62" spans="1:7" s="33" customFormat="1" ht="15" customHeight="1">
      <c r="A62" s="255">
        <v>44</v>
      </c>
      <c r="B62" s="256"/>
      <c r="C62" s="290" t="s">
        <v>588</v>
      </c>
      <c r="D62" s="188" t="s">
        <v>3</v>
      </c>
      <c r="E62" s="188">
        <v>1</v>
      </c>
      <c r="F62" s="21"/>
      <c r="G62" s="28"/>
    </row>
    <row r="63" spans="1:7" s="33" customFormat="1" ht="25.5">
      <c r="A63" s="255">
        <v>45</v>
      </c>
      <c r="B63" s="256"/>
      <c r="C63" s="187" t="s">
        <v>589</v>
      </c>
      <c r="D63" s="188" t="s">
        <v>3</v>
      </c>
      <c r="E63" s="188">
        <v>1</v>
      </c>
      <c r="F63" s="254"/>
      <c r="G63" s="28"/>
    </row>
    <row r="64" spans="1:7" s="33" customFormat="1" ht="15" customHeight="1">
      <c r="A64" s="255"/>
      <c r="B64" s="256"/>
      <c r="C64" s="178" t="s">
        <v>595</v>
      </c>
      <c r="D64" s="188"/>
      <c r="E64" s="188"/>
      <c r="F64" s="254"/>
      <c r="G64" s="28"/>
    </row>
    <row r="65" spans="1:7" s="33" customFormat="1" ht="216.75">
      <c r="A65" s="255">
        <v>46</v>
      </c>
      <c r="B65" s="256"/>
      <c r="C65" s="289" t="s">
        <v>596</v>
      </c>
      <c r="D65" s="262" t="s">
        <v>3</v>
      </c>
      <c r="E65" s="188">
        <v>1</v>
      </c>
      <c r="F65" s="254"/>
      <c r="G65" s="28"/>
    </row>
    <row r="66" spans="1:7" s="33" customFormat="1" ht="15" customHeight="1">
      <c r="A66" s="255">
        <v>47</v>
      </c>
      <c r="B66" s="256"/>
      <c r="C66" s="187" t="s">
        <v>568</v>
      </c>
      <c r="D66" s="188" t="s">
        <v>25</v>
      </c>
      <c r="E66" s="272">
        <v>7</v>
      </c>
      <c r="F66" s="254"/>
      <c r="G66" s="28"/>
    </row>
    <row r="67" spans="1:7" s="33" customFormat="1" ht="15" customHeight="1">
      <c r="A67" s="255">
        <v>48</v>
      </c>
      <c r="B67" s="259"/>
      <c r="C67" s="187" t="s">
        <v>570</v>
      </c>
      <c r="D67" s="188" t="s">
        <v>25</v>
      </c>
      <c r="E67" s="272">
        <v>1</v>
      </c>
      <c r="F67" s="254"/>
      <c r="G67" s="28"/>
    </row>
    <row r="68" spans="1:7" s="33" customFormat="1" ht="15" customHeight="1">
      <c r="A68" s="255">
        <v>49</v>
      </c>
      <c r="B68" s="256"/>
      <c r="C68" s="187" t="s">
        <v>571</v>
      </c>
      <c r="D68" s="188" t="s">
        <v>25</v>
      </c>
      <c r="E68" s="272">
        <v>4</v>
      </c>
      <c r="F68" s="254"/>
      <c r="G68" s="28"/>
    </row>
    <row r="69" spans="1:7" s="33" customFormat="1" ht="15" customHeight="1">
      <c r="A69" s="255">
        <v>50</v>
      </c>
      <c r="B69" s="259"/>
      <c r="C69" s="187" t="s">
        <v>593</v>
      </c>
      <c r="D69" s="188" t="s">
        <v>25</v>
      </c>
      <c r="E69" s="272">
        <v>4</v>
      </c>
      <c r="F69" s="254"/>
      <c r="G69" s="28"/>
    </row>
    <row r="70" spans="1:7" s="33" customFormat="1" ht="15" customHeight="1">
      <c r="A70" s="255">
        <v>51</v>
      </c>
      <c r="B70" s="259"/>
      <c r="C70" s="187" t="s">
        <v>572</v>
      </c>
      <c r="D70" s="188" t="s">
        <v>25</v>
      </c>
      <c r="E70" s="272">
        <v>3</v>
      </c>
      <c r="F70" s="254"/>
      <c r="G70" s="28"/>
    </row>
    <row r="71" spans="1:7" s="33" customFormat="1" ht="15" customHeight="1">
      <c r="A71" s="255">
        <v>52</v>
      </c>
      <c r="B71" s="256"/>
      <c r="C71" s="242" t="s">
        <v>574</v>
      </c>
      <c r="D71" s="188" t="s">
        <v>25</v>
      </c>
      <c r="E71" s="272">
        <v>1</v>
      </c>
      <c r="F71" s="134"/>
      <c r="G71" s="28"/>
    </row>
    <row r="72" spans="1:7" s="33" customFormat="1" ht="15" customHeight="1">
      <c r="A72" s="255">
        <v>53</v>
      </c>
      <c r="B72" s="256"/>
      <c r="C72" s="242" t="s">
        <v>575</v>
      </c>
      <c r="D72" s="188" t="s">
        <v>25</v>
      </c>
      <c r="E72" s="272">
        <v>2</v>
      </c>
      <c r="F72" s="134"/>
      <c r="G72" s="28"/>
    </row>
    <row r="73" spans="1:7" s="33" customFormat="1" ht="15" customHeight="1">
      <c r="A73" s="255">
        <v>54</v>
      </c>
      <c r="B73" s="256"/>
      <c r="C73" s="242" t="s">
        <v>576</v>
      </c>
      <c r="D73" s="188" t="s">
        <v>25</v>
      </c>
      <c r="E73" s="272">
        <v>4</v>
      </c>
      <c r="F73" s="134"/>
      <c r="G73" s="28"/>
    </row>
    <row r="74" spans="1:7" s="33" customFormat="1" ht="15" customHeight="1">
      <c r="A74" s="255">
        <v>55</v>
      </c>
      <c r="B74" s="256"/>
      <c r="C74" s="242" t="s">
        <v>577</v>
      </c>
      <c r="D74" s="188" t="s">
        <v>25</v>
      </c>
      <c r="E74" s="272">
        <v>2</v>
      </c>
      <c r="F74" s="134"/>
      <c r="G74" s="28"/>
    </row>
    <row r="75" spans="1:7" s="33" customFormat="1" ht="15" customHeight="1">
      <c r="A75" s="255">
        <v>56</v>
      </c>
      <c r="B75" s="256"/>
      <c r="C75" s="285" t="s">
        <v>579</v>
      </c>
      <c r="D75" s="188" t="s">
        <v>25</v>
      </c>
      <c r="E75" s="154">
        <v>3</v>
      </c>
      <c r="F75" s="21"/>
      <c r="G75" s="28"/>
    </row>
    <row r="76" spans="1:7" s="33" customFormat="1" ht="15" customHeight="1">
      <c r="A76" s="255">
        <v>57</v>
      </c>
      <c r="B76" s="259"/>
      <c r="C76" s="285" t="s">
        <v>581</v>
      </c>
      <c r="D76" s="188" t="s">
        <v>25</v>
      </c>
      <c r="E76" s="154">
        <v>2</v>
      </c>
      <c r="F76" s="254"/>
      <c r="G76" s="28"/>
    </row>
    <row r="77" spans="1:7" s="33" customFormat="1" ht="15" customHeight="1">
      <c r="A77" s="255">
        <v>58</v>
      </c>
      <c r="B77" s="256"/>
      <c r="C77" s="285" t="s">
        <v>583</v>
      </c>
      <c r="D77" s="188" t="s">
        <v>25</v>
      </c>
      <c r="E77" s="154">
        <v>8</v>
      </c>
      <c r="F77" s="254"/>
      <c r="G77" s="28"/>
    </row>
    <row r="78" spans="1:7" s="33" customFormat="1" ht="15" customHeight="1">
      <c r="A78" s="255">
        <v>59</v>
      </c>
      <c r="B78" s="256"/>
      <c r="C78" s="285" t="s">
        <v>584</v>
      </c>
      <c r="D78" s="188" t="s">
        <v>25</v>
      </c>
      <c r="E78" s="154">
        <v>1</v>
      </c>
      <c r="F78" s="254"/>
      <c r="G78" s="28"/>
    </row>
    <row r="79" spans="1:7" s="33" customFormat="1" ht="15" customHeight="1">
      <c r="A79" s="255">
        <v>60</v>
      </c>
      <c r="B79" s="256"/>
      <c r="C79" s="285" t="s">
        <v>585</v>
      </c>
      <c r="D79" s="188" t="s">
        <v>25</v>
      </c>
      <c r="E79" s="188">
        <v>1</v>
      </c>
      <c r="F79" s="254"/>
      <c r="G79" s="28"/>
    </row>
    <row r="80" spans="1:7" s="33" customFormat="1" ht="15" customHeight="1">
      <c r="A80" s="255">
        <v>61</v>
      </c>
      <c r="B80" s="256"/>
      <c r="C80" s="187" t="s">
        <v>586</v>
      </c>
      <c r="D80" s="188" t="s">
        <v>3</v>
      </c>
      <c r="E80" s="188">
        <v>1</v>
      </c>
      <c r="F80" s="235"/>
      <c r="G80" s="28"/>
    </row>
    <row r="81" spans="1:7" s="33" customFormat="1" ht="15" customHeight="1">
      <c r="A81" s="255">
        <v>62</v>
      </c>
      <c r="B81" s="256"/>
      <c r="C81" s="285" t="s">
        <v>587</v>
      </c>
      <c r="D81" s="188" t="s">
        <v>3</v>
      </c>
      <c r="E81" s="188">
        <v>1</v>
      </c>
      <c r="F81" s="235"/>
      <c r="G81" s="28"/>
    </row>
    <row r="82" spans="1:7" s="33" customFormat="1" ht="15" customHeight="1">
      <c r="A82" s="255">
        <v>63</v>
      </c>
      <c r="B82" s="256"/>
      <c r="C82" s="290" t="s">
        <v>588</v>
      </c>
      <c r="D82" s="188" t="s">
        <v>3</v>
      </c>
      <c r="E82" s="188">
        <v>1</v>
      </c>
      <c r="F82" s="235"/>
      <c r="G82" s="28"/>
    </row>
    <row r="83" spans="1:7" s="33" customFormat="1" ht="25.5">
      <c r="A83" s="255">
        <v>64</v>
      </c>
      <c r="B83" s="256"/>
      <c r="C83" s="187" t="s">
        <v>589</v>
      </c>
      <c r="D83" s="188" t="s">
        <v>3</v>
      </c>
      <c r="E83" s="188">
        <v>1</v>
      </c>
      <c r="F83" s="235"/>
      <c r="G83" s="28"/>
    </row>
    <row r="84" spans="1:7" s="33" customFormat="1" ht="15" customHeight="1">
      <c r="A84" s="255"/>
      <c r="B84" s="259"/>
      <c r="C84" s="291" t="s">
        <v>597</v>
      </c>
      <c r="D84" s="188"/>
      <c r="E84" s="278"/>
      <c r="F84" s="134"/>
      <c r="G84" s="28"/>
    </row>
    <row r="85" spans="1:7" s="33" customFormat="1" ht="102">
      <c r="A85" s="255">
        <v>65</v>
      </c>
      <c r="B85" s="256"/>
      <c r="C85" s="187" t="s">
        <v>598</v>
      </c>
      <c r="D85" s="188" t="s">
        <v>3</v>
      </c>
      <c r="E85" s="188">
        <v>1</v>
      </c>
      <c r="F85" s="134"/>
      <c r="G85" s="28"/>
    </row>
    <row r="86" spans="1:7" s="33" customFormat="1" ht="15" customHeight="1">
      <c r="A86" s="255">
        <v>66</v>
      </c>
      <c r="B86" s="236"/>
      <c r="C86" s="187" t="s">
        <v>599</v>
      </c>
      <c r="D86" s="188" t="s">
        <v>25</v>
      </c>
      <c r="E86" s="272">
        <v>1</v>
      </c>
      <c r="F86" s="254"/>
      <c r="G86" s="28"/>
    </row>
    <row r="87" spans="1:7" s="33" customFormat="1" ht="15" customHeight="1">
      <c r="A87" s="255">
        <v>67</v>
      </c>
      <c r="B87" s="236"/>
      <c r="C87" s="187" t="s">
        <v>568</v>
      </c>
      <c r="D87" s="188" t="s">
        <v>25</v>
      </c>
      <c r="E87" s="272">
        <v>2</v>
      </c>
      <c r="F87" s="254"/>
      <c r="G87" s="28"/>
    </row>
    <row r="88" spans="1:7" s="33" customFormat="1" ht="15" customHeight="1">
      <c r="A88" s="255">
        <v>68</v>
      </c>
      <c r="B88" s="236"/>
      <c r="C88" s="187" t="s">
        <v>571</v>
      </c>
      <c r="D88" s="188" t="s">
        <v>25</v>
      </c>
      <c r="E88" s="272">
        <v>2</v>
      </c>
      <c r="F88" s="254"/>
      <c r="G88" s="28"/>
    </row>
    <row r="89" spans="1:7" s="33" customFormat="1" ht="15" customHeight="1">
      <c r="A89" s="255">
        <v>69</v>
      </c>
      <c r="B89" s="236"/>
      <c r="C89" s="187" t="s">
        <v>593</v>
      </c>
      <c r="D89" s="188" t="s">
        <v>25</v>
      </c>
      <c r="E89" s="272">
        <v>3</v>
      </c>
      <c r="F89" s="254"/>
      <c r="G89" s="28"/>
    </row>
    <row r="90" spans="1:7" s="33" customFormat="1" ht="15" customHeight="1">
      <c r="A90" s="255">
        <v>70</v>
      </c>
      <c r="B90" s="256"/>
      <c r="C90" s="242" t="s">
        <v>574</v>
      </c>
      <c r="D90" s="188" t="s">
        <v>25</v>
      </c>
      <c r="E90" s="272">
        <v>2</v>
      </c>
      <c r="F90" s="254"/>
      <c r="G90" s="28"/>
    </row>
    <row r="91" spans="1:7" s="33" customFormat="1" ht="15" customHeight="1">
      <c r="A91" s="255">
        <v>71</v>
      </c>
      <c r="B91" s="256"/>
      <c r="C91" s="242" t="s">
        <v>575</v>
      </c>
      <c r="D91" s="188" t="s">
        <v>25</v>
      </c>
      <c r="E91" s="272">
        <v>1</v>
      </c>
      <c r="F91" s="254"/>
      <c r="G91" s="28"/>
    </row>
    <row r="92" spans="1:7" s="33" customFormat="1" ht="15" customHeight="1">
      <c r="A92" s="255">
        <v>72</v>
      </c>
      <c r="B92" s="256"/>
      <c r="C92" s="242" t="s">
        <v>576</v>
      </c>
      <c r="D92" s="188" t="s">
        <v>25</v>
      </c>
      <c r="E92" s="272">
        <v>1</v>
      </c>
      <c r="F92" s="254"/>
      <c r="G92" s="28"/>
    </row>
    <row r="93" spans="1:7" s="33" customFormat="1" ht="15" customHeight="1">
      <c r="A93" s="255">
        <v>73</v>
      </c>
      <c r="B93" s="256"/>
      <c r="C93" s="187" t="s">
        <v>600</v>
      </c>
      <c r="D93" s="188" t="s">
        <v>25</v>
      </c>
      <c r="E93" s="154">
        <v>2</v>
      </c>
      <c r="F93" s="254"/>
      <c r="G93" s="28"/>
    </row>
    <row r="94" spans="1:7" s="33" customFormat="1" ht="15" customHeight="1">
      <c r="A94" s="255">
        <v>74</v>
      </c>
      <c r="B94" s="259"/>
      <c r="C94" s="285" t="s">
        <v>601</v>
      </c>
      <c r="D94" s="188" t="s">
        <v>25</v>
      </c>
      <c r="E94" s="154">
        <v>2</v>
      </c>
      <c r="F94" s="134"/>
      <c r="G94" s="28"/>
    </row>
    <row r="95" spans="1:7" s="33" customFormat="1" ht="15" customHeight="1">
      <c r="A95" s="255">
        <v>75</v>
      </c>
      <c r="B95" s="256"/>
      <c r="C95" s="285" t="s">
        <v>602</v>
      </c>
      <c r="D95" s="188" t="s">
        <v>25</v>
      </c>
      <c r="E95" s="154">
        <v>2</v>
      </c>
      <c r="F95" s="254"/>
      <c r="G95" s="28"/>
    </row>
    <row r="96" spans="1:7" s="33" customFormat="1" ht="15" customHeight="1">
      <c r="A96" s="255">
        <v>76</v>
      </c>
      <c r="B96" s="236"/>
      <c r="C96" s="285" t="s">
        <v>583</v>
      </c>
      <c r="D96" s="188" t="s">
        <v>25</v>
      </c>
      <c r="E96" s="154">
        <v>4</v>
      </c>
      <c r="F96" s="254"/>
      <c r="G96" s="28"/>
    </row>
    <row r="97" spans="1:7" s="33" customFormat="1" ht="15" customHeight="1">
      <c r="A97" s="255">
        <v>77</v>
      </c>
      <c r="B97" s="256"/>
      <c r="C97" s="285" t="s">
        <v>603</v>
      </c>
      <c r="D97" s="188" t="s">
        <v>25</v>
      </c>
      <c r="E97" s="154">
        <v>1</v>
      </c>
      <c r="F97" s="254"/>
      <c r="G97" s="28"/>
    </row>
    <row r="98" spans="1:7" s="33" customFormat="1" ht="15" customHeight="1">
      <c r="A98" s="255">
        <v>78</v>
      </c>
      <c r="B98" s="256"/>
      <c r="C98" s="285" t="s">
        <v>604</v>
      </c>
      <c r="D98" s="188" t="s">
        <v>25</v>
      </c>
      <c r="E98" s="188">
        <v>1</v>
      </c>
      <c r="F98" s="254"/>
      <c r="G98" s="28"/>
    </row>
    <row r="99" spans="1:7" s="33" customFormat="1" ht="15" customHeight="1">
      <c r="A99" s="255">
        <v>79</v>
      </c>
      <c r="B99" s="236"/>
      <c r="C99" s="187" t="s">
        <v>586</v>
      </c>
      <c r="D99" s="188" t="s">
        <v>3</v>
      </c>
      <c r="E99" s="188">
        <v>1</v>
      </c>
      <c r="F99" s="254"/>
      <c r="G99" s="28"/>
    </row>
    <row r="100" spans="1:7" s="33" customFormat="1" ht="15" customHeight="1">
      <c r="A100" s="255">
        <v>80</v>
      </c>
      <c r="B100" s="236"/>
      <c r="C100" s="285" t="s">
        <v>587</v>
      </c>
      <c r="D100" s="188" t="s">
        <v>3</v>
      </c>
      <c r="E100" s="188">
        <v>1</v>
      </c>
      <c r="F100" s="254"/>
      <c r="G100" s="28"/>
    </row>
    <row r="101" spans="1:7" s="33" customFormat="1" ht="15" customHeight="1">
      <c r="A101" s="255">
        <v>81</v>
      </c>
      <c r="B101" s="236"/>
      <c r="C101" s="290" t="s">
        <v>588</v>
      </c>
      <c r="D101" s="188" t="s">
        <v>3</v>
      </c>
      <c r="E101" s="188">
        <v>1</v>
      </c>
      <c r="F101" s="254"/>
      <c r="G101" s="28"/>
    </row>
    <row r="102" spans="1:7" s="33" customFormat="1" ht="25.5">
      <c r="A102" s="255">
        <v>82</v>
      </c>
      <c r="B102" s="265"/>
      <c r="C102" s="187" t="s">
        <v>589</v>
      </c>
      <c r="D102" s="188" t="s">
        <v>3</v>
      </c>
      <c r="E102" s="188">
        <v>1</v>
      </c>
      <c r="F102" s="292"/>
      <c r="G102" s="28"/>
    </row>
    <row r="103" spans="1:7" s="33" customFormat="1" ht="15" customHeight="1">
      <c r="A103" s="255"/>
      <c r="B103" s="259"/>
      <c r="C103" s="291" t="s">
        <v>605</v>
      </c>
      <c r="D103" s="188"/>
      <c r="E103" s="278"/>
      <c r="F103" s="134"/>
      <c r="G103" s="28"/>
    </row>
    <row r="104" spans="1:7" s="33" customFormat="1" ht="15" customHeight="1">
      <c r="A104" s="255">
        <v>83</v>
      </c>
      <c r="B104" s="256"/>
      <c r="C104" s="177" t="s">
        <v>606</v>
      </c>
      <c r="D104" s="188" t="s">
        <v>425</v>
      </c>
      <c r="E104" s="188">
        <v>21</v>
      </c>
      <c r="F104" s="134"/>
      <c r="G104" s="28"/>
    </row>
    <row r="105" spans="1:7" s="33" customFormat="1" ht="15" customHeight="1">
      <c r="A105" s="255">
        <v>84</v>
      </c>
      <c r="B105" s="236"/>
      <c r="C105" s="177" t="s">
        <v>607</v>
      </c>
      <c r="D105" s="188" t="s">
        <v>425</v>
      </c>
      <c r="E105" s="188">
        <v>55</v>
      </c>
      <c r="F105" s="134"/>
      <c r="G105" s="28"/>
    </row>
    <row r="106" spans="1:7" s="33" customFormat="1" ht="15" customHeight="1">
      <c r="A106" s="255">
        <v>85</v>
      </c>
      <c r="B106" s="236"/>
      <c r="C106" s="177" t="s">
        <v>608</v>
      </c>
      <c r="D106" s="188" t="s">
        <v>425</v>
      </c>
      <c r="E106" s="188">
        <v>100</v>
      </c>
      <c r="F106" s="134"/>
      <c r="G106" s="28"/>
    </row>
    <row r="107" spans="1:7" s="33" customFormat="1" ht="15" customHeight="1">
      <c r="A107" s="255">
        <v>86</v>
      </c>
      <c r="B107" s="236"/>
      <c r="C107" s="177" t="s">
        <v>609</v>
      </c>
      <c r="D107" s="188" t="s">
        <v>425</v>
      </c>
      <c r="E107" s="188">
        <v>45</v>
      </c>
      <c r="F107" s="134"/>
      <c r="G107" s="28"/>
    </row>
    <row r="108" spans="1:7" s="33" customFormat="1" ht="15" customHeight="1">
      <c r="A108" s="255">
        <v>87</v>
      </c>
      <c r="B108" s="236"/>
      <c r="C108" s="177" t="s">
        <v>610</v>
      </c>
      <c r="D108" s="188" t="s">
        <v>425</v>
      </c>
      <c r="E108" s="188">
        <v>42</v>
      </c>
      <c r="F108" s="134"/>
      <c r="G108" s="28"/>
    </row>
    <row r="109" spans="1:7" s="33" customFormat="1" ht="15" customHeight="1">
      <c r="A109" s="255">
        <v>88</v>
      </c>
      <c r="B109" s="236"/>
      <c r="C109" s="177" t="s">
        <v>611</v>
      </c>
      <c r="D109" s="188" t="s">
        <v>425</v>
      </c>
      <c r="E109" s="188">
        <v>125</v>
      </c>
      <c r="F109" s="134"/>
      <c r="G109" s="28"/>
    </row>
    <row r="110" spans="1:7" s="33" customFormat="1" ht="15" customHeight="1">
      <c r="A110" s="255">
        <v>89</v>
      </c>
      <c r="B110" s="236"/>
      <c r="C110" s="177" t="s">
        <v>612</v>
      </c>
      <c r="D110" s="188" t="s">
        <v>425</v>
      </c>
      <c r="E110" s="188">
        <v>6</v>
      </c>
      <c r="F110" s="134"/>
      <c r="G110" s="28"/>
    </row>
    <row r="111" spans="1:7" s="33" customFormat="1" ht="15" customHeight="1">
      <c r="A111" s="255">
        <v>90</v>
      </c>
      <c r="B111" s="236"/>
      <c r="C111" s="277" t="s">
        <v>613</v>
      </c>
      <c r="D111" s="188" t="s">
        <v>425</v>
      </c>
      <c r="E111" s="188">
        <v>4</v>
      </c>
      <c r="F111" s="134"/>
      <c r="G111" s="28"/>
    </row>
    <row r="112" spans="1:7" s="33" customFormat="1" ht="15" customHeight="1">
      <c r="A112" s="255">
        <v>91</v>
      </c>
      <c r="B112" s="265"/>
      <c r="C112" s="177" t="s">
        <v>614</v>
      </c>
      <c r="D112" s="188" t="s">
        <v>3</v>
      </c>
      <c r="E112" s="188">
        <v>1</v>
      </c>
      <c r="F112" s="265"/>
      <c r="G112" s="28"/>
    </row>
    <row r="113" spans="1:7" s="33" customFormat="1" ht="15" customHeight="1">
      <c r="A113" s="255">
        <v>92</v>
      </c>
      <c r="B113" s="259"/>
      <c r="C113" s="242" t="s">
        <v>615</v>
      </c>
      <c r="D113" s="188" t="s">
        <v>19</v>
      </c>
      <c r="E113" s="188">
        <v>8</v>
      </c>
      <c r="F113" s="134"/>
      <c r="G113" s="28"/>
    </row>
    <row r="114" spans="1:7" s="33" customFormat="1" ht="15" customHeight="1">
      <c r="A114" s="255">
        <v>93</v>
      </c>
      <c r="B114" s="256"/>
      <c r="C114" s="242" t="s">
        <v>616</v>
      </c>
      <c r="D114" s="188" t="s">
        <v>19</v>
      </c>
      <c r="E114" s="188">
        <v>35</v>
      </c>
      <c r="F114" s="134"/>
      <c r="G114" s="28"/>
    </row>
    <row r="115" spans="1:7" s="33" customFormat="1" ht="15" customHeight="1">
      <c r="A115" s="255">
        <v>94</v>
      </c>
      <c r="B115" s="236"/>
      <c r="C115" s="242" t="s">
        <v>617</v>
      </c>
      <c r="D115" s="188" t="s">
        <v>19</v>
      </c>
      <c r="E115" s="188">
        <v>2</v>
      </c>
      <c r="F115" s="134"/>
      <c r="G115" s="28"/>
    </row>
    <row r="116" spans="1:7" s="33" customFormat="1" ht="15" customHeight="1">
      <c r="A116" s="255">
        <v>95</v>
      </c>
      <c r="B116" s="236"/>
      <c r="C116" s="242" t="s">
        <v>618</v>
      </c>
      <c r="D116" s="188" t="s">
        <v>191</v>
      </c>
      <c r="E116" s="188">
        <v>7</v>
      </c>
      <c r="F116" s="254"/>
      <c r="G116" s="28"/>
    </row>
    <row r="117" spans="1:7" s="33" customFormat="1" ht="15" customHeight="1">
      <c r="A117" s="255">
        <v>96</v>
      </c>
      <c r="B117" s="236"/>
      <c r="C117" s="177" t="s">
        <v>619</v>
      </c>
      <c r="D117" s="188" t="s">
        <v>3</v>
      </c>
      <c r="E117" s="188">
        <v>1</v>
      </c>
      <c r="F117" s="254"/>
      <c r="G117" s="28"/>
    </row>
    <row r="118" spans="1:7" s="33" customFormat="1" ht="15" customHeight="1">
      <c r="A118" s="255">
        <v>97</v>
      </c>
      <c r="B118" s="236"/>
      <c r="C118" s="242" t="s">
        <v>620</v>
      </c>
      <c r="D118" s="188" t="s">
        <v>3</v>
      </c>
      <c r="E118" s="188">
        <v>1</v>
      </c>
      <c r="F118" s="254"/>
      <c r="G118" s="28"/>
    </row>
    <row r="119" spans="1:7" s="33" customFormat="1" ht="15" customHeight="1">
      <c r="A119" s="255">
        <v>98</v>
      </c>
      <c r="B119" s="236"/>
      <c r="C119" s="285" t="s">
        <v>621</v>
      </c>
      <c r="D119" s="188" t="s">
        <v>3</v>
      </c>
      <c r="E119" s="188">
        <v>1</v>
      </c>
      <c r="F119" s="254"/>
      <c r="G119" s="28"/>
    </row>
    <row r="120" spans="1:7" s="33" customFormat="1" ht="15" customHeight="1">
      <c r="A120" s="255">
        <v>99</v>
      </c>
      <c r="B120" s="236"/>
      <c r="C120" s="285" t="s">
        <v>622</v>
      </c>
      <c r="D120" s="188" t="s">
        <v>3</v>
      </c>
      <c r="E120" s="188">
        <v>1</v>
      </c>
      <c r="F120" s="254"/>
      <c r="G120" s="28"/>
    </row>
    <row r="121" spans="1:7" s="33" customFormat="1" ht="15" customHeight="1">
      <c r="A121" s="255">
        <v>100</v>
      </c>
      <c r="B121" s="256"/>
      <c r="C121" s="285" t="s">
        <v>623</v>
      </c>
      <c r="D121" s="188" t="s">
        <v>25</v>
      </c>
      <c r="E121" s="278">
        <v>12</v>
      </c>
      <c r="F121" s="254"/>
      <c r="G121" s="28"/>
    </row>
    <row r="122" spans="1:7" s="33" customFormat="1" ht="15" customHeight="1">
      <c r="A122" s="255">
        <v>101</v>
      </c>
      <c r="B122" s="256"/>
      <c r="C122" s="285" t="s">
        <v>624</v>
      </c>
      <c r="D122" s="188" t="s">
        <v>25</v>
      </c>
      <c r="E122" s="278">
        <v>14</v>
      </c>
      <c r="F122" s="254"/>
      <c r="G122" s="28"/>
    </row>
    <row r="123" spans="1:7" s="33" customFormat="1" ht="15" customHeight="1">
      <c r="A123" s="255">
        <v>102</v>
      </c>
      <c r="B123" s="259"/>
      <c r="C123" s="277" t="s">
        <v>625</v>
      </c>
      <c r="D123" s="278" t="s">
        <v>3</v>
      </c>
      <c r="E123" s="272">
        <v>1</v>
      </c>
      <c r="F123" s="134"/>
      <c r="G123" s="28"/>
    </row>
    <row r="124" spans="1:7" s="33" customFormat="1" ht="15" customHeight="1">
      <c r="A124" s="58"/>
      <c r="B124" s="57"/>
      <c r="C124" s="38"/>
      <c r="D124" s="36"/>
      <c r="E124" s="28"/>
      <c r="F124" s="29"/>
      <c r="G124" s="28"/>
    </row>
    <row r="125" spans="1:7" s="33" customFormat="1" ht="12.75">
      <c r="A125" s="58"/>
      <c r="B125" s="57"/>
      <c r="C125" s="70"/>
      <c r="D125" s="71"/>
      <c r="E125" s="72"/>
      <c r="F125" s="45"/>
      <c r="G125" s="28"/>
    </row>
    <row r="126" spans="1:7" ht="15.75">
      <c r="A126" s="19"/>
      <c r="B126" s="18"/>
      <c r="C126" s="22" t="s">
        <v>1</v>
      </c>
      <c r="D126" s="23"/>
      <c r="E126" s="23"/>
      <c r="F126" s="20"/>
      <c r="G126" s="28"/>
    </row>
    <row r="127" spans="1:7" ht="114.75">
      <c r="A127" s="19"/>
      <c r="B127" s="18"/>
      <c r="C127" s="24" t="s">
        <v>52</v>
      </c>
      <c r="D127" s="30" t="s">
        <v>2</v>
      </c>
      <c r="E127" s="23"/>
      <c r="F127" s="20"/>
      <c r="G127" s="28"/>
    </row>
    <row r="128" spans="1:7" ht="15.75">
      <c r="A128" s="25"/>
      <c r="B128" s="25"/>
      <c r="C128" s="26" t="s">
        <v>20</v>
      </c>
      <c r="D128" s="25" t="s">
        <v>9</v>
      </c>
      <c r="E128" s="27"/>
      <c r="F128" s="27"/>
      <c r="G128" s="27"/>
    </row>
    <row r="129" spans="3:7" ht="15.75">
      <c r="C129" s="13"/>
      <c r="D129" s="13"/>
      <c r="E129" s="13"/>
      <c r="F129" s="13"/>
      <c r="G129" s="13"/>
    </row>
    <row r="130" spans="1:3" ht="15">
      <c r="A130" s="11" t="s">
        <v>22</v>
      </c>
      <c r="B130" s="405"/>
      <c r="C130" s="406" t="s">
        <v>897</v>
      </c>
    </row>
    <row r="131" spans="1:3" ht="12.75">
      <c r="A131" s="407"/>
      <c r="B131" s="12"/>
      <c r="C131" s="408" t="s">
        <v>4</v>
      </c>
    </row>
    <row r="132" spans="1:3" ht="12.75">
      <c r="A132" s="407"/>
      <c r="B132" s="409" t="s">
        <v>5</v>
      </c>
      <c r="C132" s="406"/>
    </row>
    <row r="133" spans="1:3" ht="12.75">
      <c r="A133" s="407"/>
      <c r="B133" s="12"/>
      <c r="C133" s="12"/>
    </row>
    <row r="134" spans="1:3" ht="15">
      <c r="A134" s="11" t="s">
        <v>6</v>
      </c>
      <c r="B134" s="405"/>
      <c r="C134" s="406" t="s">
        <v>7</v>
      </c>
    </row>
    <row r="135" spans="1:3" ht="12.75">
      <c r="A135" s="407"/>
      <c r="B135" s="12"/>
      <c r="C135" s="408" t="s">
        <v>4</v>
      </c>
    </row>
    <row r="136" spans="1:3" ht="15.75">
      <c r="A136" s="407"/>
      <c r="B136" s="12"/>
      <c r="C136" s="12"/>
    </row>
    <row r="137" spans="1:3" ht="15.75">
      <c r="A137" s="407"/>
      <c r="B137" s="409" t="s">
        <v>5</v>
      </c>
      <c r="C137" s="406" t="s">
        <v>8</v>
      </c>
    </row>
    <row r="138" ht="15.75">
      <c r="E138"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4"/>
  </sheetPr>
  <dimension ref="A1:G49"/>
  <sheetViews>
    <sheetView showZeros="0" tabSelected="1" view="pageBreakPreview" zoomScale="60" zoomScalePageLayoutView="0" workbookViewId="0" topLeftCell="B1">
      <selection activeCell="B18" sqref="B18:B35"/>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421875" style="14" customWidth="1"/>
    <col min="7" max="7" width="6.7109375" style="14" customWidth="1"/>
    <col min="8" max="16384" width="11.421875" style="13" customWidth="1"/>
  </cols>
  <sheetData>
    <row r="1" spans="1:7" ht="18">
      <c r="A1" s="7" t="s">
        <v>917</v>
      </c>
      <c r="B1" s="7"/>
      <c r="C1" s="7"/>
      <c r="D1" s="7"/>
      <c r="E1" s="7"/>
      <c r="F1" s="7"/>
      <c r="G1" s="7"/>
    </row>
    <row r="2" spans="1:7" ht="18">
      <c r="A2" s="3" t="s">
        <v>645</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1.25" customHeight="1">
      <c r="A16" s="403">
        <v>1</v>
      </c>
      <c r="B16" s="404">
        <v>2</v>
      </c>
      <c r="C16" s="404">
        <v>3</v>
      </c>
      <c r="D16" s="404">
        <v>4</v>
      </c>
      <c r="E16" s="404">
        <v>5</v>
      </c>
      <c r="F16" s="404">
        <v>6</v>
      </c>
      <c r="G16" s="404">
        <v>7</v>
      </c>
    </row>
    <row r="17" spans="1:7" s="33" customFormat="1" ht="25.5">
      <c r="A17" s="251"/>
      <c r="B17" s="251" t="s">
        <v>626</v>
      </c>
      <c r="C17" s="251" t="s">
        <v>449</v>
      </c>
      <c r="D17" s="251"/>
      <c r="E17" s="251"/>
      <c r="F17" s="251"/>
      <c r="G17" s="28"/>
    </row>
    <row r="18" spans="1:7" s="33" customFormat="1" ht="12.75">
      <c r="A18" s="267">
        <v>1</v>
      </c>
      <c r="B18" s="256"/>
      <c r="C18" s="293" t="s">
        <v>627</v>
      </c>
      <c r="D18" s="268" t="s">
        <v>628</v>
      </c>
      <c r="E18" s="269">
        <v>1</v>
      </c>
      <c r="F18" s="254"/>
      <c r="G18" s="28"/>
    </row>
    <row r="19" spans="1:7" s="55" customFormat="1" ht="25.5">
      <c r="A19" s="270">
        <v>2</v>
      </c>
      <c r="B19" s="256"/>
      <c r="C19" s="273" t="s">
        <v>629</v>
      </c>
      <c r="D19" s="188" t="s">
        <v>456</v>
      </c>
      <c r="E19" s="272">
        <v>1</v>
      </c>
      <c r="F19" s="254"/>
      <c r="G19" s="28"/>
    </row>
    <row r="20" spans="1:7" s="55" customFormat="1" ht="25.5">
      <c r="A20" s="270">
        <v>3</v>
      </c>
      <c r="B20" s="256"/>
      <c r="C20" s="273" t="s">
        <v>630</v>
      </c>
      <c r="D20" s="188" t="s">
        <v>456</v>
      </c>
      <c r="E20" s="272">
        <v>1</v>
      </c>
      <c r="F20" s="254"/>
      <c r="G20" s="28"/>
    </row>
    <row r="21" spans="1:7" s="33" customFormat="1" ht="12.75">
      <c r="A21" s="270">
        <v>4</v>
      </c>
      <c r="B21" s="256"/>
      <c r="C21" s="271" t="s">
        <v>631</v>
      </c>
      <c r="D21" s="268" t="s">
        <v>628</v>
      </c>
      <c r="E21" s="272">
        <v>1</v>
      </c>
      <c r="F21" s="254"/>
      <c r="G21" s="28"/>
    </row>
    <row r="22" spans="1:7" s="33" customFormat="1" ht="12.75">
      <c r="A22" s="270">
        <v>5</v>
      </c>
      <c r="B22" s="256"/>
      <c r="C22" s="271" t="s">
        <v>632</v>
      </c>
      <c r="D22" s="188" t="s">
        <v>456</v>
      </c>
      <c r="E22" s="272">
        <v>2</v>
      </c>
      <c r="F22" s="254"/>
      <c r="G22" s="28"/>
    </row>
    <row r="23" spans="1:7" s="33" customFormat="1" ht="25.5">
      <c r="A23" s="270">
        <v>6</v>
      </c>
      <c r="B23" s="256"/>
      <c r="C23" s="273" t="s">
        <v>633</v>
      </c>
      <c r="D23" s="268" t="s">
        <v>628</v>
      </c>
      <c r="E23" s="272">
        <v>9</v>
      </c>
      <c r="F23" s="254"/>
      <c r="G23" s="28"/>
    </row>
    <row r="24" spans="1:7" s="33" customFormat="1" ht="12.75">
      <c r="A24" s="270">
        <v>7</v>
      </c>
      <c r="B24" s="256"/>
      <c r="C24" s="271" t="s">
        <v>634</v>
      </c>
      <c r="D24" s="188" t="s">
        <v>456</v>
      </c>
      <c r="E24" s="272">
        <v>12</v>
      </c>
      <c r="F24" s="254"/>
      <c r="G24" s="28"/>
    </row>
    <row r="25" spans="1:7" s="33" customFormat="1" ht="12.75">
      <c r="A25" s="270">
        <v>8</v>
      </c>
      <c r="B25" s="236"/>
      <c r="C25" s="271" t="s">
        <v>635</v>
      </c>
      <c r="D25" s="188" t="s">
        <v>456</v>
      </c>
      <c r="E25" s="272">
        <v>2</v>
      </c>
      <c r="F25" s="254"/>
      <c r="G25" s="28"/>
    </row>
    <row r="26" spans="1:7" s="33" customFormat="1" ht="12.75">
      <c r="A26" s="270">
        <v>9</v>
      </c>
      <c r="B26" s="256"/>
      <c r="C26" s="187" t="s">
        <v>636</v>
      </c>
      <c r="D26" s="188" t="s">
        <v>19</v>
      </c>
      <c r="E26" s="272">
        <v>300</v>
      </c>
      <c r="F26" s="134"/>
      <c r="G26" s="28"/>
    </row>
    <row r="27" spans="1:7" s="33" customFormat="1" ht="12.75">
      <c r="A27" s="270">
        <v>10</v>
      </c>
      <c r="B27" s="256"/>
      <c r="C27" s="187" t="s">
        <v>637</v>
      </c>
      <c r="D27" s="188" t="s">
        <v>19</v>
      </c>
      <c r="E27" s="272">
        <v>300</v>
      </c>
      <c r="F27" s="134"/>
      <c r="G27" s="28"/>
    </row>
    <row r="28" spans="1:7" s="33" customFormat="1" ht="12.75">
      <c r="A28" s="270">
        <v>11</v>
      </c>
      <c r="B28" s="256"/>
      <c r="C28" s="274" t="s">
        <v>638</v>
      </c>
      <c r="D28" s="188" t="s">
        <v>19</v>
      </c>
      <c r="E28" s="272">
        <v>100</v>
      </c>
      <c r="F28" s="134"/>
      <c r="G28" s="28"/>
    </row>
    <row r="29" spans="1:7" s="33" customFormat="1" ht="12.75">
      <c r="A29" s="270">
        <v>12</v>
      </c>
      <c r="B29" s="256"/>
      <c r="C29" s="274" t="s">
        <v>639</v>
      </c>
      <c r="D29" s="188" t="s">
        <v>456</v>
      </c>
      <c r="E29" s="272">
        <v>1</v>
      </c>
      <c r="F29" s="134"/>
      <c r="G29" s="28"/>
    </row>
    <row r="30" spans="1:7" s="33" customFormat="1" ht="12.75">
      <c r="A30" s="270">
        <v>13</v>
      </c>
      <c r="B30" s="256"/>
      <c r="C30" s="274" t="s">
        <v>640</v>
      </c>
      <c r="D30" s="188" t="s">
        <v>19</v>
      </c>
      <c r="E30" s="272">
        <v>50</v>
      </c>
      <c r="F30" s="254"/>
      <c r="G30" s="28"/>
    </row>
    <row r="31" spans="1:7" s="55" customFormat="1" ht="15" customHeight="1">
      <c r="A31" s="270">
        <v>14</v>
      </c>
      <c r="B31" s="256"/>
      <c r="C31" s="257" t="s">
        <v>429</v>
      </c>
      <c r="D31" s="188" t="s">
        <v>19</v>
      </c>
      <c r="E31" s="275">
        <v>42</v>
      </c>
      <c r="F31" s="254"/>
      <c r="G31" s="28"/>
    </row>
    <row r="32" spans="1:7" s="33" customFormat="1" ht="12.75">
      <c r="A32" s="270">
        <v>15</v>
      </c>
      <c r="B32" s="256"/>
      <c r="C32" s="187" t="s">
        <v>641</v>
      </c>
      <c r="D32" s="276" t="s">
        <v>19</v>
      </c>
      <c r="E32" s="272">
        <v>100</v>
      </c>
      <c r="F32" s="254"/>
      <c r="G32" s="28"/>
    </row>
    <row r="33" spans="1:7" s="33" customFormat="1" ht="12.75">
      <c r="A33" s="270">
        <v>16</v>
      </c>
      <c r="B33" s="256"/>
      <c r="C33" s="187" t="s">
        <v>528</v>
      </c>
      <c r="D33" s="268" t="s">
        <v>628</v>
      </c>
      <c r="E33" s="272">
        <v>1</v>
      </c>
      <c r="F33" s="254"/>
      <c r="G33" s="28"/>
    </row>
    <row r="34" spans="1:7" s="33" customFormat="1" ht="12.75">
      <c r="A34" s="270">
        <v>17</v>
      </c>
      <c r="B34" s="256"/>
      <c r="C34" s="187" t="s">
        <v>642</v>
      </c>
      <c r="D34" s="268" t="s">
        <v>628</v>
      </c>
      <c r="E34" s="272">
        <v>1</v>
      </c>
      <c r="F34" s="254"/>
      <c r="G34" s="28"/>
    </row>
    <row r="35" spans="1:7" s="33" customFormat="1" ht="12.75">
      <c r="A35" s="270">
        <v>18</v>
      </c>
      <c r="B35" s="256"/>
      <c r="C35" s="187" t="s">
        <v>643</v>
      </c>
      <c r="D35" s="268" t="s">
        <v>628</v>
      </c>
      <c r="E35" s="272">
        <v>1</v>
      </c>
      <c r="F35" s="254"/>
      <c r="G35" s="28"/>
    </row>
    <row r="36" spans="1:7" s="33" customFormat="1" ht="12.75">
      <c r="A36" s="270">
        <v>19</v>
      </c>
      <c r="B36" s="256"/>
      <c r="C36" s="187" t="s">
        <v>644</v>
      </c>
      <c r="D36" s="268" t="s">
        <v>628</v>
      </c>
      <c r="E36" s="275">
        <v>1</v>
      </c>
      <c r="F36" s="254"/>
      <c r="G36" s="28"/>
    </row>
    <row r="37" spans="1:7" ht="15.75">
      <c r="A37" s="19"/>
      <c r="B37" s="18"/>
      <c r="C37" s="22" t="s">
        <v>1</v>
      </c>
      <c r="D37" s="23"/>
      <c r="E37" s="23"/>
      <c r="F37" s="20"/>
      <c r="G37" s="28"/>
    </row>
    <row r="38" spans="1:7" ht="114.75">
      <c r="A38" s="19"/>
      <c r="B38" s="18"/>
      <c r="C38" s="24" t="s">
        <v>52</v>
      </c>
      <c r="D38" s="30" t="s">
        <v>2</v>
      </c>
      <c r="E38" s="23"/>
      <c r="F38" s="20"/>
      <c r="G38" s="28"/>
    </row>
    <row r="39" spans="1:7" ht="15.75">
      <c r="A39" s="25"/>
      <c r="B39" s="25"/>
      <c r="C39" s="26" t="s">
        <v>20</v>
      </c>
      <c r="D39" s="25" t="s">
        <v>9</v>
      </c>
      <c r="E39" s="27"/>
      <c r="F39" s="27"/>
      <c r="G39" s="27"/>
    </row>
    <row r="40" spans="3:7" ht="15.75">
      <c r="C40" s="13"/>
      <c r="D40" s="13"/>
      <c r="E40" s="13"/>
      <c r="F40" s="13"/>
      <c r="G40" s="13"/>
    </row>
    <row r="41" spans="1:3" ht="15">
      <c r="A41" s="11" t="s">
        <v>22</v>
      </c>
      <c r="B41" s="405"/>
      <c r="C41" s="406" t="s">
        <v>897</v>
      </c>
    </row>
    <row r="42" spans="1:3" ht="12.75">
      <c r="A42" s="407"/>
      <c r="B42" s="12"/>
      <c r="C42" s="408" t="s">
        <v>4</v>
      </c>
    </row>
    <row r="43" spans="1:3" ht="12.75">
      <c r="A43" s="407"/>
      <c r="B43" s="409" t="s">
        <v>5</v>
      </c>
      <c r="C43" s="406"/>
    </row>
    <row r="44" spans="1:3" ht="12.75">
      <c r="A44" s="407"/>
      <c r="B44" s="12"/>
      <c r="C44" s="12"/>
    </row>
    <row r="45" spans="1:3" ht="15">
      <c r="A45" s="11" t="s">
        <v>6</v>
      </c>
      <c r="B45" s="405"/>
      <c r="C45" s="406" t="s">
        <v>7</v>
      </c>
    </row>
    <row r="46" spans="1:3" ht="12.75">
      <c r="A46" s="407"/>
      <c r="B46" s="12"/>
      <c r="C46" s="408" t="s">
        <v>4</v>
      </c>
    </row>
    <row r="47" spans="1:3" ht="15.75">
      <c r="A47" s="407"/>
      <c r="B47" s="12"/>
      <c r="C47" s="12"/>
    </row>
    <row r="48" spans="1:3" ht="15.75">
      <c r="A48" s="407"/>
      <c r="B48" s="409" t="s">
        <v>5</v>
      </c>
      <c r="C48" s="406" t="s">
        <v>8</v>
      </c>
    </row>
    <row r="49" ht="15.75">
      <c r="E49"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4"/>
  </sheetPr>
  <dimension ref="A1:G50"/>
  <sheetViews>
    <sheetView showZeros="0" view="pageBreakPreview" zoomScale="60" zoomScalePageLayoutView="0" workbookViewId="0" topLeftCell="A1">
      <selection activeCell="I28" sqref="I2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7109375" style="14" customWidth="1"/>
    <col min="7" max="7" width="6.7109375" style="14" customWidth="1"/>
    <col min="8" max="8" width="10.140625" style="13" customWidth="1"/>
    <col min="9" max="16384" width="11.421875" style="13" customWidth="1"/>
  </cols>
  <sheetData>
    <row r="1" spans="1:7" ht="18">
      <c r="A1" s="7" t="s">
        <v>916</v>
      </c>
      <c r="B1" s="7"/>
      <c r="C1" s="7"/>
      <c r="D1" s="7"/>
      <c r="E1" s="7"/>
      <c r="F1" s="7"/>
      <c r="G1" s="7"/>
    </row>
    <row r="2" spans="1:7" ht="18">
      <c r="A2" s="3" t="s">
        <v>662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5.25"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4"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36" t="s">
        <v>626</v>
      </c>
      <c r="C17" s="251" t="s">
        <v>450</v>
      </c>
      <c r="D17" s="251"/>
      <c r="E17" s="251"/>
      <c r="F17" s="251"/>
      <c r="G17" s="28"/>
    </row>
    <row r="18" spans="1:7" s="33" customFormat="1" ht="25.5">
      <c r="A18" s="267">
        <v>1</v>
      </c>
      <c r="B18" s="256"/>
      <c r="C18" s="280" t="s">
        <v>646</v>
      </c>
      <c r="D18" s="268" t="s">
        <v>628</v>
      </c>
      <c r="E18" s="269">
        <v>1</v>
      </c>
      <c r="F18" s="134"/>
      <c r="G18" s="28"/>
    </row>
    <row r="19" spans="1:7" s="55" customFormat="1" ht="12.75">
      <c r="A19" s="270">
        <v>2</v>
      </c>
      <c r="B19" s="256"/>
      <c r="C19" s="273" t="s">
        <v>647</v>
      </c>
      <c r="D19" s="188" t="s">
        <v>25</v>
      </c>
      <c r="E19" s="272">
        <v>1</v>
      </c>
      <c r="F19" s="254"/>
      <c r="G19" s="28"/>
    </row>
    <row r="20" spans="1:7" s="55" customFormat="1" ht="12.75">
      <c r="A20" s="270">
        <v>3</v>
      </c>
      <c r="B20" s="256"/>
      <c r="C20" s="273" t="s">
        <v>648</v>
      </c>
      <c r="D20" s="188" t="s">
        <v>25</v>
      </c>
      <c r="E20" s="272">
        <v>3</v>
      </c>
      <c r="F20" s="254"/>
      <c r="G20" s="28"/>
    </row>
    <row r="21" spans="1:7" s="33" customFormat="1" ht="12.75">
      <c r="A21" s="270">
        <v>4</v>
      </c>
      <c r="B21" s="256"/>
      <c r="C21" s="271" t="s">
        <v>649</v>
      </c>
      <c r="D21" s="188" t="s">
        <v>25</v>
      </c>
      <c r="E21" s="272">
        <v>1</v>
      </c>
      <c r="F21" s="254"/>
      <c r="G21" s="28"/>
    </row>
    <row r="22" spans="1:7" s="33" customFormat="1" ht="12.75">
      <c r="A22" s="270">
        <v>5</v>
      </c>
      <c r="B22" s="256"/>
      <c r="C22" s="271" t="s">
        <v>650</v>
      </c>
      <c r="D22" s="188" t="s">
        <v>25</v>
      </c>
      <c r="E22" s="272">
        <v>1</v>
      </c>
      <c r="F22" s="254"/>
      <c r="G22" s="28"/>
    </row>
    <row r="23" spans="1:7" s="33" customFormat="1" ht="12.75">
      <c r="A23" s="270">
        <v>6</v>
      </c>
      <c r="B23" s="256"/>
      <c r="C23" s="273" t="s">
        <v>651</v>
      </c>
      <c r="D23" s="188" t="s">
        <v>25</v>
      </c>
      <c r="E23" s="272">
        <v>1</v>
      </c>
      <c r="F23" s="254"/>
      <c r="G23" s="28"/>
    </row>
    <row r="24" spans="1:7" s="33" customFormat="1" ht="12.75">
      <c r="A24" s="270">
        <v>7</v>
      </c>
      <c r="B24" s="256"/>
      <c r="C24" s="271" t="s">
        <v>652</v>
      </c>
      <c r="D24" s="188" t="s">
        <v>25</v>
      </c>
      <c r="E24" s="272">
        <v>1</v>
      </c>
      <c r="F24" s="254"/>
      <c r="G24" s="28"/>
    </row>
    <row r="25" spans="1:7" s="33" customFormat="1" ht="12.75">
      <c r="A25" s="270">
        <v>8</v>
      </c>
      <c r="B25" s="256"/>
      <c r="C25" s="271" t="s">
        <v>653</v>
      </c>
      <c r="D25" s="188" t="s">
        <v>25</v>
      </c>
      <c r="E25" s="272">
        <v>2</v>
      </c>
      <c r="F25" s="254"/>
      <c r="G25" s="28"/>
    </row>
    <row r="26" spans="1:7" s="33" customFormat="1" ht="12.75">
      <c r="A26" s="270">
        <v>9</v>
      </c>
      <c r="B26" s="259"/>
      <c r="C26" s="187" t="s">
        <v>654</v>
      </c>
      <c r="D26" s="188" t="s">
        <v>25</v>
      </c>
      <c r="E26" s="272">
        <v>1</v>
      </c>
      <c r="F26" s="134"/>
      <c r="G26" s="28"/>
    </row>
    <row r="27" spans="1:7" s="33" customFormat="1" ht="12.75">
      <c r="A27" s="270">
        <v>10</v>
      </c>
      <c r="B27" s="256"/>
      <c r="C27" s="187" t="s">
        <v>655</v>
      </c>
      <c r="D27" s="188" t="s">
        <v>19</v>
      </c>
      <c r="E27" s="272">
        <v>400</v>
      </c>
      <c r="F27" s="254"/>
      <c r="G27" s="28"/>
    </row>
    <row r="28" spans="1:7" s="33" customFormat="1" ht="12.75">
      <c r="A28" s="270">
        <v>11</v>
      </c>
      <c r="B28" s="256"/>
      <c r="C28" s="274" t="s">
        <v>641</v>
      </c>
      <c r="D28" s="188" t="s">
        <v>19</v>
      </c>
      <c r="E28" s="272">
        <v>50</v>
      </c>
      <c r="F28" s="254"/>
      <c r="G28" s="28"/>
    </row>
    <row r="29" spans="1:7" s="33" customFormat="1" ht="12.75">
      <c r="A29" s="270">
        <v>12</v>
      </c>
      <c r="B29" s="256"/>
      <c r="C29" s="274" t="s">
        <v>656</v>
      </c>
      <c r="D29" s="268" t="s">
        <v>628</v>
      </c>
      <c r="E29" s="272">
        <v>1</v>
      </c>
      <c r="F29" s="134"/>
      <c r="G29" s="28"/>
    </row>
    <row r="30" spans="1:7" s="33" customFormat="1" ht="12.75">
      <c r="A30" s="270">
        <v>13</v>
      </c>
      <c r="B30" s="256"/>
      <c r="C30" s="274" t="s">
        <v>657</v>
      </c>
      <c r="D30" s="188" t="s">
        <v>25</v>
      </c>
      <c r="E30" s="272">
        <v>9</v>
      </c>
      <c r="F30" s="254"/>
      <c r="G30" s="28"/>
    </row>
    <row r="31" spans="1:7" s="55" customFormat="1" ht="15" customHeight="1">
      <c r="A31" s="270">
        <v>14</v>
      </c>
      <c r="B31" s="256"/>
      <c r="C31" s="257" t="s">
        <v>658</v>
      </c>
      <c r="D31" s="188" t="s">
        <v>25</v>
      </c>
      <c r="E31" s="275">
        <v>11</v>
      </c>
      <c r="F31" s="254"/>
      <c r="G31" s="28"/>
    </row>
    <row r="32" spans="1:7" s="33" customFormat="1" ht="12.75">
      <c r="A32" s="270">
        <v>15</v>
      </c>
      <c r="B32" s="256"/>
      <c r="C32" s="257" t="s">
        <v>659</v>
      </c>
      <c r="D32" s="188" t="s">
        <v>25</v>
      </c>
      <c r="E32" s="272">
        <v>11</v>
      </c>
      <c r="F32" s="254"/>
      <c r="G32" s="28"/>
    </row>
    <row r="33" spans="1:7" s="33" customFormat="1" ht="12.75">
      <c r="A33" s="270">
        <v>16</v>
      </c>
      <c r="B33" s="256"/>
      <c r="C33" s="187" t="s">
        <v>660</v>
      </c>
      <c r="D33" s="268" t="s">
        <v>628</v>
      </c>
      <c r="E33" s="272">
        <v>1</v>
      </c>
      <c r="F33" s="254"/>
      <c r="G33" s="28"/>
    </row>
    <row r="34" spans="1:7" s="33" customFormat="1" ht="12.75">
      <c r="A34" s="270">
        <v>17</v>
      </c>
      <c r="B34" s="256"/>
      <c r="C34" s="187" t="s">
        <v>661</v>
      </c>
      <c r="D34" s="188" t="s">
        <v>25</v>
      </c>
      <c r="E34" s="272">
        <v>1</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644</v>
      </c>
      <c r="D37" s="268" t="s">
        <v>628</v>
      </c>
      <c r="E37" s="275">
        <v>1</v>
      </c>
      <c r="F37" s="254"/>
      <c r="G37" s="28"/>
    </row>
    <row r="38" spans="1:7" ht="15.75">
      <c r="A38" s="19"/>
      <c r="B38" s="18"/>
      <c r="C38" s="22" t="s">
        <v>1</v>
      </c>
      <c r="D38" s="23"/>
      <c r="E38" s="23"/>
      <c r="F38" s="20"/>
      <c r="G38" s="28"/>
    </row>
    <row r="39" spans="1:7" ht="114.75">
      <c r="A39" s="19"/>
      <c r="B39" s="18"/>
      <c r="C39" s="24" t="s">
        <v>52</v>
      </c>
      <c r="D39" s="30" t="s">
        <v>2</v>
      </c>
      <c r="E39" s="23"/>
      <c r="F39" s="20"/>
      <c r="G39" s="28"/>
    </row>
    <row r="40" spans="1:7" ht="15.75">
      <c r="A40" s="25"/>
      <c r="B40" s="25"/>
      <c r="C40" s="26" t="s">
        <v>20</v>
      </c>
      <c r="D40" s="25" t="s">
        <v>9</v>
      </c>
      <c r="E40" s="27"/>
      <c r="F40" s="27"/>
      <c r="G40" s="27"/>
    </row>
    <row r="41" spans="3:7" ht="15.75">
      <c r="C41" s="13"/>
      <c r="D41" s="13"/>
      <c r="E41" s="13"/>
      <c r="F41" s="13"/>
      <c r="G41" s="13"/>
    </row>
    <row r="42" spans="1:3" ht="15">
      <c r="A42" s="11" t="s">
        <v>22</v>
      </c>
      <c r="B42" s="405"/>
      <c r="C42" s="406" t="s">
        <v>897</v>
      </c>
    </row>
    <row r="43" spans="1:3" ht="12.75">
      <c r="A43" s="407"/>
      <c r="B43" s="12"/>
      <c r="C43" s="408" t="s">
        <v>4</v>
      </c>
    </row>
    <row r="44" spans="1:3" ht="12.75">
      <c r="A44" s="407"/>
      <c r="B44" s="409" t="s">
        <v>5</v>
      </c>
      <c r="C44" s="406"/>
    </row>
    <row r="45" spans="1:3" ht="12.75">
      <c r="A45" s="407"/>
      <c r="B45" s="12"/>
      <c r="C45" s="12"/>
    </row>
    <row r="46" spans="1:3" ht="15">
      <c r="A46" s="11" t="s">
        <v>6</v>
      </c>
      <c r="B46" s="405"/>
      <c r="C46" s="406" t="s">
        <v>7</v>
      </c>
    </row>
    <row r="47" spans="1:3" ht="12.75">
      <c r="A47" s="407"/>
      <c r="B47" s="12"/>
      <c r="C47" s="408" t="s">
        <v>4</v>
      </c>
    </row>
    <row r="48" spans="1:3" ht="15.75">
      <c r="A48" s="407"/>
      <c r="B48" s="12"/>
      <c r="C48" s="12"/>
    </row>
    <row r="49" spans="1:3" ht="15.75">
      <c r="A49" s="407"/>
      <c r="B49" s="409" t="s">
        <v>5</v>
      </c>
      <c r="C49" s="406" t="s">
        <v>8</v>
      </c>
    </row>
    <row r="50" ht="15.75">
      <c r="E50"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4"/>
  </sheetPr>
  <dimension ref="A1:G65"/>
  <sheetViews>
    <sheetView showZeros="0" view="pageBreakPreview" zoomScale="60" zoomScalePageLayoutView="0" workbookViewId="0" topLeftCell="A1">
      <selection activeCell="H12" sqref="H12"/>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28125" style="14" customWidth="1"/>
    <col min="7" max="7" width="6.7109375" style="14" customWidth="1"/>
    <col min="8" max="8" width="10.140625" style="13" customWidth="1"/>
    <col min="9" max="16384" width="11.421875" style="13" customWidth="1"/>
  </cols>
  <sheetData>
    <row r="1" spans="1:7" ht="18">
      <c r="A1" s="7" t="s">
        <v>915</v>
      </c>
      <c r="B1" s="7"/>
      <c r="C1" s="7"/>
      <c r="D1" s="7"/>
      <c r="E1" s="7"/>
      <c r="F1" s="7"/>
      <c r="G1" s="7"/>
    </row>
    <row r="2" spans="1:7" ht="18" customHeight="1">
      <c r="A2" s="3" t="s">
        <v>695</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451</v>
      </c>
      <c r="D17" s="251"/>
      <c r="E17" s="251"/>
      <c r="F17" s="251"/>
      <c r="G17" s="28"/>
    </row>
    <row r="18" spans="1:7" s="33" customFormat="1" ht="12.75">
      <c r="A18" s="267">
        <v>1</v>
      </c>
      <c r="B18" s="256"/>
      <c r="C18" s="280" t="s">
        <v>663</v>
      </c>
      <c r="D18" s="268" t="s">
        <v>25</v>
      </c>
      <c r="E18" s="269">
        <v>3</v>
      </c>
      <c r="F18" s="254"/>
      <c r="G18" s="28"/>
    </row>
    <row r="19" spans="1:7" s="55" customFormat="1" ht="12.75">
      <c r="A19" s="270">
        <v>2</v>
      </c>
      <c r="B19" s="256"/>
      <c r="C19" s="280" t="s">
        <v>664</v>
      </c>
      <c r="D19" s="268" t="s">
        <v>25</v>
      </c>
      <c r="E19" s="272">
        <v>1</v>
      </c>
      <c r="F19" s="254"/>
      <c r="G19" s="28"/>
    </row>
    <row r="20" spans="1:7" s="55" customFormat="1" ht="12.75">
      <c r="A20" s="270">
        <v>3</v>
      </c>
      <c r="B20" s="256"/>
      <c r="C20" s="273" t="s">
        <v>665</v>
      </c>
      <c r="D20" s="268" t="s">
        <v>25</v>
      </c>
      <c r="E20" s="272">
        <v>1</v>
      </c>
      <c r="F20" s="254"/>
      <c r="G20" s="28"/>
    </row>
    <row r="21" spans="1:7" s="33" customFormat="1" ht="12.75">
      <c r="A21" s="270">
        <v>4</v>
      </c>
      <c r="B21" s="256"/>
      <c r="C21" s="271" t="s">
        <v>666</v>
      </c>
      <c r="D21" s="268" t="s">
        <v>25</v>
      </c>
      <c r="E21" s="272">
        <v>1</v>
      </c>
      <c r="F21" s="254"/>
      <c r="G21" s="28"/>
    </row>
    <row r="22" spans="1:7" s="33" customFormat="1" ht="12.75">
      <c r="A22" s="270">
        <v>5</v>
      </c>
      <c r="B22" s="256"/>
      <c r="C22" s="271" t="s">
        <v>667</v>
      </c>
      <c r="D22" s="268" t="s">
        <v>25</v>
      </c>
      <c r="E22" s="272">
        <v>1</v>
      </c>
      <c r="F22" s="254"/>
      <c r="G22" s="28"/>
    </row>
    <row r="23" spans="1:7" s="33" customFormat="1" ht="12.75">
      <c r="A23" s="270">
        <v>6</v>
      </c>
      <c r="B23" s="256"/>
      <c r="C23" s="273" t="s">
        <v>668</v>
      </c>
      <c r="D23" s="268" t="s">
        <v>628</v>
      </c>
      <c r="E23" s="272">
        <v>1</v>
      </c>
      <c r="F23" s="254"/>
      <c r="G23" s="28"/>
    </row>
    <row r="24" spans="1:7" s="33" customFormat="1" ht="12.75">
      <c r="A24" s="270">
        <v>7</v>
      </c>
      <c r="B24" s="256"/>
      <c r="C24" s="271" t="s">
        <v>669</v>
      </c>
      <c r="D24" s="268" t="s">
        <v>628</v>
      </c>
      <c r="E24" s="272">
        <v>1</v>
      </c>
      <c r="F24" s="254"/>
      <c r="G24" s="28"/>
    </row>
    <row r="25" spans="1:7" s="33" customFormat="1" ht="12.75">
      <c r="A25" s="270"/>
      <c r="B25" s="256"/>
      <c r="C25" s="294" t="s">
        <v>670</v>
      </c>
      <c r="D25" s="188"/>
      <c r="E25" s="272"/>
      <c r="F25" s="254"/>
      <c r="G25" s="28"/>
    </row>
    <row r="26" spans="1:7" s="33" customFormat="1" ht="12.75">
      <c r="A26" s="270"/>
      <c r="B26" s="259"/>
      <c r="C26" s="179" t="s">
        <v>671</v>
      </c>
      <c r="D26" s="188"/>
      <c r="E26" s="272"/>
      <c r="F26" s="134"/>
      <c r="G26" s="28"/>
    </row>
    <row r="27" spans="1:7" s="33" customFormat="1" ht="12.75">
      <c r="A27" s="270"/>
      <c r="B27" s="256"/>
      <c r="C27" s="179" t="s">
        <v>672</v>
      </c>
      <c r="D27" s="188"/>
      <c r="E27" s="272"/>
      <c r="F27" s="254"/>
      <c r="G27" s="28"/>
    </row>
    <row r="28" spans="1:7" s="33" customFormat="1" ht="12.75">
      <c r="A28" s="270"/>
      <c r="B28" s="256"/>
      <c r="C28" s="295" t="s">
        <v>673</v>
      </c>
      <c r="D28" s="188"/>
      <c r="E28" s="272"/>
      <c r="F28" s="254"/>
      <c r="G28" s="28"/>
    </row>
    <row r="29" spans="1:7" s="33" customFormat="1" ht="12.75">
      <c r="A29" s="270"/>
      <c r="B29" s="256"/>
      <c r="C29" s="295" t="s">
        <v>674</v>
      </c>
      <c r="D29" s="268"/>
      <c r="E29" s="272"/>
      <c r="F29" s="134"/>
      <c r="G29" s="28"/>
    </row>
    <row r="30" spans="1:7" s="33" customFormat="1" ht="12.75">
      <c r="A30" s="270"/>
      <c r="B30" s="256"/>
      <c r="C30" s="295" t="s">
        <v>675</v>
      </c>
      <c r="D30" s="188"/>
      <c r="E30" s="272"/>
      <c r="F30" s="254"/>
      <c r="G30" s="28"/>
    </row>
    <row r="31" spans="1:7" s="55" customFormat="1" ht="15" customHeight="1">
      <c r="A31" s="270"/>
      <c r="B31" s="256"/>
      <c r="C31" s="296" t="s">
        <v>676</v>
      </c>
      <c r="D31" s="188"/>
      <c r="E31" s="275"/>
      <c r="F31" s="254"/>
      <c r="G31" s="28"/>
    </row>
    <row r="32" spans="1:7" s="33" customFormat="1" ht="12.75">
      <c r="A32" s="270"/>
      <c r="B32" s="256"/>
      <c r="C32" s="296" t="s">
        <v>677</v>
      </c>
      <c r="D32" s="188"/>
      <c r="E32" s="272"/>
      <c r="F32" s="254"/>
      <c r="G32" s="28"/>
    </row>
    <row r="33" spans="1:7" s="33" customFormat="1" ht="12.75">
      <c r="A33" s="270"/>
      <c r="B33" s="256"/>
      <c r="C33" s="179" t="s">
        <v>678</v>
      </c>
      <c r="D33" s="268"/>
      <c r="E33" s="272"/>
      <c r="F33" s="254"/>
      <c r="G33" s="28"/>
    </row>
    <row r="34" spans="1:7" s="33" customFormat="1" ht="25.5">
      <c r="A34" s="270"/>
      <c r="B34" s="256"/>
      <c r="C34" s="179" t="s">
        <v>679</v>
      </c>
      <c r="D34" s="188"/>
      <c r="E34" s="272"/>
      <c r="F34" s="254"/>
      <c r="G34" s="28"/>
    </row>
    <row r="35" spans="1:7" s="33" customFormat="1" ht="12.75">
      <c r="A35" s="270"/>
      <c r="B35" s="256"/>
      <c r="C35" s="179" t="s">
        <v>680</v>
      </c>
      <c r="D35" s="268"/>
      <c r="E35" s="272"/>
      <c r="F35" s="254"/>
      <c r="G35" s="28"/>
    </row>
    <row r="36" spans="1:7" s="33" customFormat="1" ht="12.75">
      <c r="A36" s="270"/>
      <c r="B36" s="256"/>
      <c r="C36" s="179" t="s">
        <v>681</v>
      </c>
      <c r="D36" s="268"/>
      <c r="E36" s="272"/>
      <c r="F36" s="254"/>
      <c r="G36" s="28"/>
    </row>
    <row r="37" spans="1:7" s="33" customFormat="1" ht="12.75">
      <c r="A37" s="270"/>
      <c r="B37" s="256"/>
      <c r="C37" s="179" t="s">
        <v>682</v>
      </c>
      <c r="D37" s="268"/>
      <c r="E37" s="275"/>
      <c r="F37" s="254"/>
      <c r="G37" s="28"/>
    </row>
    <row r="38" spans="1:7" s="33" customFormat="1" ht="12.75">
      <c r="A38" s="270"/>
      <c r="B38" s="256"/>
      <c r="C38" s="294" t="s">
        <v>683</v>
      </c>
      <c r="D38" s="278"/>
      <c r="E38" s="275"/>
      <c r="F38" s="254"/>
      <c r="G38" s="28"/>
    </row>
    <row r="39" spans="1:7" s="33" customFormat="1" ht="12.75">
      <c r="A39" s="270"/>
      <c r="B39" s="236"/>
      <c r="C39" s="294" t="s">
        <v>684</v>
      </c>
      <c r="D39" s="278"/>
      <c r="E39" s="275"/>
      <c r="F39" s="254"/>
      <c r="G39" s="28"/>
    </row>
    <row r="40" spans="1:7" s="55" customFormat="1" ht="12.75">
      <c r="A40" s="270"/>
      <c r="B40" s="236"/>
      <c r="C40" s="294" t="s">
        <v>685</v>
      </c>
      <c r="D40" s="278"/>
      <c r="E40" s="275"/>
      <c r="F40" s="254"/>
      <c r="G40" s="28"/>
    </row>
    <row r="41" spans="1:7" s="33" customFormat="1" ht="12.75">
      <c r="A41" s="270"/>
      <c r="B41" s="236"/>
      <c r="C41" s="294" t="s">
        <v>686</v>
      </c>
      <c r="D41" s="278"/>
      <c r="E41" s="275"/>
      <c r="F41" s="254"/>
      <c r="G41" s="28"/>
    </row>
    <row r="42" spans="1:7" s="33" customFormat="1" ht="15" customHeight="1">
      <c r="A42" s="270"/>
      <c r="B42" s="236"/>
      <c r="C42" s="294" t="s">
        <v>687</v>
      </c>
      <c r="D42" s="278"/>
      <c r="E42" s="275"/>
      <c r="F42" s="254"/>
      <c r="G42" s="28"/>
    </row>
    <row r="43" spans="1:7" s="33" customFormat="1" ht="15" customHeight="1">
      <c r="A43" s="270"/>
      <c r="B43" s="236"/>
      <c r="C43" s="294" t="s">
        <v>688</v>
      </c>
      <c r="D43" s="278"/>
      <c r="E43" s="275"/>
      <c r="F43" s="254"/>
      <c r="G43" s="28"/>
    </row>
    <row r="44" spans="1:7" s="33" customFormat="1" ht="15" customHeight="1">
      <c r="A44" s="270"/>
      <c r="B44" s="236"/>
      <c r="C44" s="294" t="s">
        <v>689</v>
      </c>
      <c r="D44" s="278"/>
      <c r="E44" s="275"/>
      <c r="F44" s="254"/>
      <c r="G44" s="28"/>
    </row>
    <row r="45" spans="1:7" s="33" customFormat="1" ht="15" customHeight="1">
      <c r="A45" s="270"/>
      <c r="B45" s="256"/>
      <c r="C45" s="294" t="s">
        <v>690</v>
      </c>
      <c r="D45" s="278"/>
      <c r="E45" s="272"/>
      <c r="F45" s="134"/>
      <c r="G45" s="28"/>
    </row>
    <row r="46" spans="1:7" s="33" customFormat="1" ht="15" customHeight="1">
      <c r="A46" s="270"/>
      <c r="B46" s="256"/>
      <c r="C46" s="297" t="s">
        <v>691</v>
      </c>
      <c r="D46" s="278"/>
      <c r="E46" s="272"/>
      <c r="F46" s="134"/>
      <c r="G46" s="28"/>
    </row>
    <row r="47" spans="1:7" s="33" customFormat="1" ht="15" customHeight="1">
      <c r="A47" s="270"/>
      <c r="B47" s="256"/>
      <c r="C47" s="294" t="s">
        <v>692</v>
      </c>
      <c r="D47" s="278"/>
      <c r="E47" s="272"/>
      <c r="F47" s="134"/>
      <c r="G47" s="28"/>
    </row>
    <row r="48" spans="1:7" s="33" customFormat="1" ht="15" customHeight="1">
      <c r="A48" s="270"/>
      <c r="B48" s="256"/>
      <c r="C48" s="179" t="s">
        <v>693</v>
      </c>
      <c r="D48" s="278"/>
      <c r="E48" s="272"/>
      <c r="F48" s="254"/>
      <c r="G48" s="28"/>
    </row>
    <row r="49" spans="1:7" s="33" customFormat="1" ht="15" customHeight="1">
      <c r="A49" s="270">
        <v>8</v>
      </c>
      <c r="B49" s="236"/>
      <c r="C49" s="277" t="s">
        <v>694</v>
      </c>
      <c r="D49" s="268" t="s">
        <v>25</v>
      </c>
      <c r="E49" s="275">
        <v>1</v>
      </c>
      <c r="F49" s="254"/>
      <c r="G49" s="28"/>
    </row>
    <row r="50" spans="1:7" s="33" customFormat="1" ht="15" customHeight="1">
      <c r="A50" s="270">
        <v>9</v>
      </c>
      <c r="B50" s="256"/>
      <c r="C50" s="187" t="s">
        <v>642</v>
      </c>
      <c r="D50" s="268" t="s">
        <v>628</v>
      </c>
      <c r="E50" s="272">
        <v>1</v>
      </c>
      <c r="F50" s="134"/>
      <c r="G50" s="28"/>
    </row>
    <row r="51" spans="1:7" s="33" customFormat="1" ht="15" customHeight="1">
      <c r="A51" s="270">
        <v>10</v>
      </c>
      <c r="B51" s="256"/>
      <c r="C51" s="187" t="s">
        <v>644</v>
      </c>
      <c r="D51" s="268" t="s">
        <v>628</v>
      </c>
      <c r="E51" s="275">
        <v>1</v>
      </c>
      <c r="F51" s="134"/>
      <c r="G51" s="28"/>
    </row>
    <row r="52" spans="1:7" s="33" customFormat="1" ht="15" customHeight="1">
      <c r="A52" s="270">
        <v>11</v>
      </c>
      <c r="B52" s="256"/>
      <c r="C52" s="187" t="s">
        <v>643</v>
      </c>
      <c r="D52" s="268" t="s">
        <v>628</v>
      </c>
      <c r="E52" s="272">
        <v>1</v>
      </c>
      <c r="F52" s="134"/>
      <c r="G52" s="28"/>
    </row>
    <row r="53" spans="1:7" ht="15.75">
      <c r="A53" s="19"/>
      <c r="B53" s="18"/>
      <c r="C53" s="22" t="s">
        <v>1</v>
      </c>
      <c r="D53" s="23"/>
      <c r="E53" s="23"/>
      <c r="F53" s="20"/>
      <c r="G53" s="28"/>
    </row>
    <row r="54" spans="1:7" ht="114.75">
      <c r="A54" s="19"/>
      <c r="B54" s="18"/>
      <c r="C54" s="24" t="s">
        <v>52</v>
      </c>
      <c r="D54" s="30" t="s">
        <v>2</v>
      </c>
      <c r="E54" s="23"/>
      <c r="F54" s="20"/>
      <c r="G54" s="28"/>
    </row>
    <row r="55" spans="1:7" ht="15.75">
      <c r="A55" s="25"/>
      <c r="B55" s="25"/>
      <c r="C55" s="26" t="s">
        <v>20</v>
      </c>
      <c r="D55" s="25" t="s">
        <v>9</v>
      </c>
      <c r="E55" s="27"/>
      <c r="F55" s="27"/>
      <c r="G55" s="27"/>
    </row>
    <row r="56" spans="3:7" ht="15.75">
      <c r="C56" s="13"/>
      <c r="D56" s="13"/>
      <c r="E56" s="13"/>
      <c r="F56" s="13"/>
      <c r="G56" s="13"/>
    </row>
    <row r="57" spans="1:3" ht="15">
      <c r="A57" s="11" t="s">
        <v>22</v>
      </c>
      <c r="B57" s="405"/>
      <c r="C57" s="406" t="s">
        <v>897</v>
      </c>
    </row>
    <row r="58" spans="1:3" ht="12.75">
      <c r="A58" s="407"/>
      <c r="B58" s="12"/>
      <c r="C58" s="408" t="s">
        <v>4</v>
      </c>
    </row>
    <row r="59" spans="1:3" ht="12.75">
      <c r="A59" s="407"/>
      <c r="B59" s="409" t="s">
        <v>5</v>
      </c>
      <c r="C59" s="406"/>
    </row>
    <row r="60" spans="1:3" ht="12.75">
      <c r="A60" s="407"/>
      <c r="B60" s="12"/>
      <c r="C60" s="12"/>
    </row>
    <row r="61" spans="1:3" ht="15">
      <c r="A61" s="11" t="s">
        <v>6</v>
      </c>
      <c r="B61" s="405"/>
      <c r="C61" s="406" t="s">
        <v>7</v>
      </c>
    </row>
    <row r="62" spans="1:3" ht="12.75">
      <c r="A62" s="407"/>
      <c r="B62" s="12"/>
      <c r="C62" s="408" t="s">
        <v>4</v>
      </c>
    </row>
    <row r="63" spans="1:3" ht="15.75">
      <c r="A63" s="407"/>
      <c r="B63" s="12"/>
      <c r="C63" s="12"/>
    </row>
    <row r="64" spans="1:3" ht="15.75">
      <c r="A64" s="407"/>
      <c r="B64" s="409" t="s">
        <v>5</v>
      </c>
      <c r="C64" s="406" t="s">
        <v>8</v>
      </c>
    </row>
    <row r="65" ht="15.75">
      <c r="E65"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4"/>
  </sheetPr>
  <dimension ref="A1:G57"/>
  <sheetViews>
    <sheetView showZeros="0" view="pageBreakPreview" zoomScale="60" zoomScalePageLayoutView="0" workbookViewId="0" topLeftCell="A1">
      <selection activeCell="C24" sqref="C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16384" width="11.421875" style="13" customWidth="1"/>
  </cols>
  <sheetData>
    <row r="1" spans="1:7" ht="18">
      <c r="A1" s="7" t="s">
        <v>913</v>
      </c>
      <c r="B1" s="7"/>
      <c r="C1" s="7"/>
      <c r="D1" s="7"/>
      <c r="E1" s="7"/>
      <c r="F1" s="7"/>
      <c r="G1" s="7"/>
    </row>
    <row r="2" spans="1:7" ht="18">
      <c r="A2" s="3" t="s">
        <v>452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452</v>
      </c>
      <c r="D17" s="251"/>
      <c r="E17" s="251"/>
      <c r="F17" s="251"/>
      <c r="G17" s="28"/>
    </row>
    <row r="18" spans="1:7" s="33" customFormat="1" ht="25.5">
      <c r="A18" s="267">
        <v>1</v>
      </c>
      <c r="B18" s="256"/>
      <c r="C18" s="280" t="s">
        <v>696</v>
      </c>
      <c r="D18" s="268" t="s">
        <v>628</v>
      </c>
      <c r="E18" s="269">
        <v>1</v>
      </c>
      <c r="F18" s="254"/>
      <c r="G18" s="28"/>
    </row>
    <row r="19" spans="1:7" s="55" customFormat="1" ht="12.75">
      <c r="A19" s="270">
        <v>2</v>
      </c>
      <c r="B19" s="256"/>
      <c r="C19" s="273" t="s">
        <v>639</v>
      </c>
      <c r="D19" s="188" t="s">
        <v>25</v>
      </c>
      <c r="E19" s="272">
        <v>2</v>
      </c>
      <c r="F19" s="134"/>
      <c r="G19" s="28"/>
    </row>
    <row r="20" spans="1:7" s="55" customFormat="1" ht="12.75">
      <c r="A20" s="270">
        <v>3</v>
      </c>
      <c r="B20" s="256"/>
      <c r="C20" s="273" t="s">
        <v>697</v>
      </c>
      <c r="D20" s="188" t="s">
        <v>25</v>
      </c>
      <c r="E20" s="272">
        <v>1</v>
      </c>
      <c r="F20" s="254"/>
      <c r="G20" s="28"/>
    </row>
    <row r="21" spans="1:7" s="33" customFormat="1" ht="12.75">
      <c r="A21" s="270">
        <v>4</v>
      </c>
      <c r="B21" s="256"/>
      <c r="C21" s="271" t="s">
        <v>698</v>
      </c>
      <c r="D21" s="188" t="s">
        <v>25</v>
      </c>
      <c r="E21" s="272">
        <v>58</v>
      </c>
      <c r="F21" s="254"/>
      <c r="G21" s="28"/>
    </row>
    <row r="22" spans="1:7" s="33" customFormat="1" ht="12.75">
      <c r="A22" s="270">
        <v>5</v>
      </c>
      <c r="B22" s="256"/>
      <c r="C22" s="271" t="s">
        <v>699</v>
      </c>
      <c r="D22" s="188" t="s">
        <v>25</v>
      </c>
      <c r="E22" s="272">
        <v>11</v>
      </c>
      <c r="F22" s="254"/>
      <c r="G22" s="28"/>
    </row>
    <row r="23" spans="1:7" s="33" customFormat="1" ht="12.75">
      <c r="A23" s="270">
        <v>6</v>
      </c>
      <c r="B23" s="256"/>
      <c r="C23" s="273" t="s">
        <v>700</v>
      </c>
      <c r="D23" s="188" t="s">
        <v>25</v>
      </c>
      <c r="E23" s="272">
        <v>9</v>
      </c>
      <c r="F23" s="254"/>
      <c r="G23" s="28"/>
    </row>
    <row r="24" spans="1:7" s="33" customFormat="1" ht="12.75">
      <c r="A24" s="270">
        <v>7</v>
      </c>
      <c r="B24" s="256"/>
      <c r="C24" s="271" t="s">
        <v>701</v>
      </c>
      <c r="D24" s="188" t="s">
        <v>25</v>
      </c>
      <c r="E24" s="272">
        <v>69</v>
      </c>
      <c r="F24" s="254"/>
      <c r="G24" s="28"/>
    </row>
    <row r="25" spans="1:7" s="33" customFormat="1" ht="12.75">
      <c r="A25" s="270">
        <v>8</v>
      </c>
      <c r="B25" s="256"/>
      <c r="C25" s="271" t="s">
        <v>702</v>
      </c>
      <c r="D25" s="188" t="s">
        <v>25</v>
      </c>
      <c r="E25" s="272">
        <v>22</v>
      </c>
      <c r="F25" s="254"/>
      <c r="G25" s="28"/>
    </row>
    <row r="26" spans="1:7" s="33" customFormat="1" ht="12.75">
      <c r="A26" s="270">
        <v>9</v>
      </c>
      <c r="B26" s="259"/>
      <c r="C26" s="187" t="s">
        <v>703</v>
      </c>
      <c r="D26" s="188" t="s">
        <v>25</v>
      </c>
      <c r="E26" s="272">
        <v>5</v>
      </c>
      <c r="F26" s="134"/>
      <c r="G26" s="28"/>
    </row>
    <row r="27" spans="1:7" s="33" customFormat="1" ht="25.5">
      <c r="A27" s="270">
        <v>10</v>
      </c>
      <c r="B27" s="256"/>
      <c r="C27" s="187" t="s">
        <v>704</v>
      </c>
      <c r="D27" s="188" t="s">
        <v>19</v>
      </c>
      <c r="E27" s="272">
        <v>30</v>
      </c>
      <c r="F27" s="254"/>
      <c r="G27" s="28"/>
    </row>
    <row r="28" spans="1:7" s="33" customFormat="1" ht="12.75">
      <c r="A28" s="270">
        <v>11</v>
      </c>
      <c r="B28" s="256"/>
      <c r="C28" s="274" t="s">
        <v>705</v>
      </c>
      <c r="D28" s="188" t="s">
        <v>25</v>
      </c>
      <c r="E28" s="272">
        <v>14</v>
      </c>
      <c r="F28" s="134"/>
      <c r="G28" s="28"/>
    </row>
    <row r="29" spans="1:7" s="33" customFormat="1" ht="12.75">
      <c r="A29" s="270">
        <v>12</v>
      </c>
      <c r="B29" s="256"/>
      <c r="C29" s="274" t="s">
        <v>706</v>
      </c>
      <c r="D29" s="188" t="s">
        <v>25</v>
      </c>
      <c r="E29" s="272">
        <v>3</v>
      </c>
      <c r="F29" s="254"/>
      <c r="G29" s="28"/>
    </row>
    <row r="30" spans="1:7" s="33" customFormat="1" ht="25.5">
      <c r="A30" s="270">
        <v>13</v>
      </c>
      <c r="B30" s="256"/>
      <c r="C30" s="257" t="s">
        <v>707</v>
      </c>
      <c r="D30" s="188" t="s">
        <v>19</v>
      </c>
      <c r="E30" s="275">
        <v>850</v>
      </c>
      <c r="F30" s="254"/>
      <c r="G30" s="28"/>
    </row>
    <row r="31" spans="1:7" s="55" customFormat="1" ht="15" customHeight="1">
      <c r="A31" s="270">
        <v>14</v>
      </c>
      <c r="B31" s="256"/>
      <c r="C31" s="257" t="s">
        <v>641</v>
      </c>
      <c r="D31" s="188" t="s">
        <v>19</v>
      </c>
      <c r="E31" s="272">
        <v>100</v>
      </c>
      <c r="F31" s="254"/>
      <c r="G31" s="28"/>
    </row>
    <row r="32" spans="1:7" s="33" customFormat="1" ht="12.75">
      <c r="A32" s="270">
        <v>15</v>
      </c>
      <c r="B32" s="256"/>
      <c r="C32" s="257" t="s">
        <v>429</v>
      </c>
      <c r="D32" s="188" t="s">
        <v>19</v>
      </c>
      <c r="E32" s="272">
        <v>36</v>
      </c>
      <c r="F32" s="254"/>
      <c r="G32" s="28"/>
    </row>
    <row r="33" spans="1:7" s="33" customFormat="1" ht="12.75">
      <c r="A33" s="270">
        <v>16</v>
      </c>
      <c r="B33" s="256"/>
      <c r="C33" s="279" t="s">
        <v>708</v>
      </c>
      <c r="D33" s="188" t="s">
        <v>25</v>
      </c>
      <c r="E33" s="272">
        <v>38</v>
      </c>
      <c r="F33" s="254"/>
      <c r="G33" s="28"/>
    </row>
    <row r="34" spans="1:7" s="33" customFormat="1" ht="12.75">
      <c r="A34" s="270">
        <v>17</v>
      </c>
      <c r="B34" s="256"/>
      <c r="C34" s="187" t="s">
        <v>661</v>
      </c>
      <c r="D34" s="188" t="s">
        <v>25</v>
      </c>
      <c r="E34" s="272">
        <v>2</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643</v>
      </c>
      <c r="D37" s="268" t="s">
        <v>628</v>
      </c>
      <c r="E37" s="272">
        <v>1</v>
      </c>
      <c r="F37" s="254"/>
      <c r="G37" s="28"/>
    </row>
    <row r="38" spans="1:7" s="33" customFormat="1" ht="12.75">
      <c r="A38" s="270">
        <v>21</v>
      </c>
      <c r="B38" s="236"/>
      <c r="C38" s="187" t="s">
        <v>644</v>
      </c>
      <c r="D38" s="268" t="s">
        <v>628</v>
      </c>
      <c r="E38" s="275">
        <v>1</v>
      </c>
      <c r="F38" s="254"/>
      <c r="G38" s="28"/>
    </row>
    <row r="39" spans="1:7" s="33" customFormat="1" ht="12.75">
      <c r="A39" s="270"/>
      <c r="B39" s="236"/>
      <c r="C39" s="298" t="s">
        <v>709</v>
      </c>
      <c r="D39" s="278"/>
      <c r="E39" s="275"/>
      <c r="F39" s="254"/>
      <c r="G39" s="28"/>
    </row>
    <row r="40" spans="1:7" s="55" customFormat="1" ht="12.75">
      <c r="A40" s="270">
        <v>22</v>
      </c>
      <c r="B40" s="236"/>
      <c r="C40" s="271" t="s">
        <v>698</v>
      </c>
      <c r="D40" s="188" t="s">
        <v>25</v>
      </c>
      <c r="E40" s="272">
        <v>6</v>
      </c>
      <c r="F40" s="254"/>
      <c r="G40" s="28"/>
    </row>
    <row r="41" spans="1:7" s="33" customFormat="1" ht="12.75">
      <c r="A41" s="270">
        <v>23</v>
      </c>
      <c r="B41" s="236"/>
      <c r="C41" s="271" t="s">
        <v>699</v>
      </c>
      <c r="D41" s="188" t="s">
        <v>25</v>
      </c>
      <c r="E41" s="272">
        <v>2</v>
      </c>
      <c r="F41" s="254"/>
      <c r="G41" s="28"/>
    </row>
    <row r="42" spans="1:7" s="33" customFormat="1" ht="15" customHeight="1">
      <c r="A42" s="270">
        <v>24</v>
      </c>
      <c r="B42" s="236"/>
      <c r="C42" s="273" t="s">
        <v>700</v>
      </c>
      <c r="D42" s="188" t="s">
        <v>25</v>
      </c>
      <c r="E42" s="272">
        <v>1</v>
      </c>
      <c r="F42" s="254"/>
      <c r="G42" s="28"/>
    </row>
    <row r="43" spans="1:7" s="33" customFormat="1" ht="15" customHeight="1">
      <c r="A43" s="270">
        <v>25</v>
      </c>
      <c r="B43" s="236"/>
      <c r="C43" s="271" t="s">
        <v>701</v>
      </c>
      <c r="D43" s="188" t="s">
        <v>25</v>
      </c>
      <c r="E43" s="272">
        <v>8</v>
      </c>
      <c r="F43" s="254"/>
      <c r="G43" s="28"/>
    </row>
    <row r="44" spans="1:7" s="33" customFormat="1" ht="15" customHeight="1">
      <c r="A44" s="270">
        <v>26</v>
      </c>
      <c r="B44" s="256"/>
      <c r="C44" s="271" t="s">
        <v>702</v>
      </c>
      <c r="D44" s="188" t="s">
        <v>25</v>
      </c>
      <c r="E44" s="272">
        <v>2</v>
      </c>
      <c r="F44" s="134"/>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
      <c r="A49" s="11" t="s">
        <v>22</v>
      </c>
      <c r="B49" s="405"/>
      <c r="C49" s="406" t="s">
        <v>897</v>
      </c>
    </row>
    <row r="50" spans="1:3" ht="12.75">
      <c r="A50" s="407"/>
      <c r="B50" s="12"/>
      <c r="C50" s="408" t="s">
        <v>4</v>
      </c>
    </row>
    <row r="51" spans="1:3" ht="12.75">
      <c r="A51" s="407"/>
      <c r="B51" s="409" t="s">
        <v>5</v>
      </c>
      <c r="C51" s="406"/>
    </row>
    <row r="52" spans="1:3" ht="12.75">
      <c r="A52" s="407"/>
      <c r="B52" s="12"/>
      <c r="C52" s="12"/>
    </row>
    <row r="53" spans="1:3" ht="15">
      <c r="A53" s="11" t="s">
        <v>6</v>
      </c>
      <c r="B53" s="405"/>
      <c r="C53" s="406" t="s">
        <v>7</v>
      </c>
    </row>
    <row r="54" spans="1:3" ht="12.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sheetPr>
  <dimension ref="A1:G48"/>
  <sheetViews>
    <sheetView showZeros="0" view="pageBreakPreview" zoomScale="60" zoomScalePageLayoutView="0" workbookViewId="0" topLeftCell="A1">
      <selection activeCell="I18" sqref="I18"/>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57421875" style="14" customWidth="1"/>
    <col min="7" max="7" width="7.8515625" style="14" customWidth="1"/>
    <col min="8" max="8" width="10.140625" style="13" customWidth="1"/>
    <col min="9" max="16384" width="11.421875" style="13" customWidth="1"/>
  </cols>
  <sheetData>
    <row r="1" spans="1:7" ht="18">
      <c r="A1" s="7" t="s">
        <v>911</v>
      </c>
      <c r="B1" s="7"/>
      <c r="C1" s="7"/>
      <c r="D1" s="7"/>
      <c r="E1" s="7"/>
      <c r="F1" s="7"/>
      <c r="G1" s="7"/>
    </row>
    <row r="2" spans="1:7" ht="18">
      <c r="A2" s="3" t="s">
        <v>439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912</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6.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c r="B17" s="234"/>
      <c r="C17" s="238" t="s">
        <v>422</v>
      </c>
      <c r="D17" s="239"/>
      <c r="E17" s="240"/>
      <c r="F17" s="28"/>
      <c r="G17" s="28"/>
    </row>
    <row r="18" spans="1:7" s="33" customFormat="1" ht="25.5">
      <c r="A18" s="206" t="s">
        <v>53</v>
      </c>
      <c r="B18" s="234"/>
      <c r="C18" s="244" t="s">
        <v>431</v>
      </c>
      <c r="D18" s="241" t="s">
        <v>25</v>
      </c>
      <c r="E18" s="241">
        <v>1</v>
      </c>
      <c r="F18" s="28"/>
      <c r="G18" s="28"/>
    </row>
    <row r="19" spans="1:7" s="33" customFormat="1" ht="38.25">
      <c r="A19" s="206" t="s">
        <v>65</v>
      </c>
      <c r="B19" s="234"/>
      <c r="C19" s="244" t="s">
        <v>432</v>
      </c>
      <c r="D19" s="241" t="s">
        <v>25</v>
      </c>
      <c r="E19" s="241">
        <v>1</v>
      </c>
      <c r="F19" s="28"/>
      <c r="G19" s="28"/>
    </row>
    <row r="20" spans="1:7" s="33" customFormat="1" ht="25.5">
      <c r="A20" s="206" t="s">
        <v>54</v>
      </c>
      <c r="B20" s="234"/>
      <c r="C20" s="244" t="s">
        <v>433</v>
      </c>
      <c r="D20" s="241" t="s">
        <v>25</v>
      </c>
      <c r="E20" s="241">
        <v>1</v>
      </c>
      <c r="F20" s="28"/>
      <c r="G20" s="28"/>
    </row>
    <row r="21" spans="1:7" s="33" customFormat="1" ht="38.25">
      <c r="A21" s="206" t="s">
        <v>30</v>
      </c>
      <c r="B21" s="234"/>
      <c r="C21" s="244" t="s">
        <v>434</v>
      </c>
      <c r="D21" s="241" t="s">
        <v>25</v>
      </c>
      <c r="E21" s="241">
        <v>1</v>
      </c>
      <c r="F21" s="28"/>
      <c r="G21" s="28"/>
    </row>
    <row r="22" spans="1:7" s="33" customFormat="1" ht="25.5">
      <c r="A22" s="206" t="s">
        <v>79</v>
      </c>
      <c r="B22" s="234"/>
      <c r="C22" s="244" t="s">
        <v>435</v>
      </c>
      <c r="D22" s="241" t="s">
        <v>25</v>
      </c>
      <c r="E22" s="241">
        <v>2</v>
      </c>
      <c r="F22" s="28"/>
      <c r="G22" s="28"/>
    </row>
    <row r="23" spans="1:7" s="33" customFormat="1" ht="38.25">
      <c r="A23" s="206" t="s">
        <v>31</v>
      </c>
      <c r="B23" s="234"/>
      <c r="C23" s="244" t="s">
        <v>436</v>
      </c>
      <c r="D23" s="241" t="s">
        <v>25</v>
      </c>
      <c r="E23" s="241">
        <v>2</v>
      </c>
      <c r="F23" s="28"/>
      <c r="G23" s="28"/>
    </row>
    <row r="24" spans="1:7" s="33" customFormat="1" ht="38.25">
      <c r="A24" s="206" t="s">
        <v>32</v>
      </c>
      <c r="B24" s="234"/>
      <c r="C24" s="244" t="s">
        <v>437</v>
      </c>
      <c r="D24" s="241" t="s">
        <v>25</v>
      </c>
      <c r="E24" s="241">
        <v>3</v>
      </c>
      <c r="F24" s="28"/>
      <c r="G24" s="28"/>
    </row>
    <row r="25" spans="1:7" s="33" customFormat="1" ht="25.5">
      <c r="A25" s="206" t="s">
        <v>33</v>
      </c>
      <c r="B25" s="234"/>
      <c r="C25" s="244" t="s">
        <v>423</v>
      </c>
      <c r="D25" s="241" t="s">
        <v>3</v>
      </c>
      <c r="E25" s="241">
        <v>2</v>
      </c>
      <c r="F25" s="28"/>
      <c r="G25" s="28"/>
    </row>
    <row r="26" spans="1:7" s="33" customFormat="1" ht="12.75">
      <c r="A26" s="206" t="s">
        <v>187</v>
      </c>
      <c r="B26" s="234"/>
      <c r="C26" s="244" t="s">
        <v>424</v>
      </c>
      <c r="D26" s="241" t="s">
        <v>25</v>
      </c>
      <c r="E26" s="241">
        <f>E24+E23+E19</f>
        <v>6</v>
      </c>
      <c r="F26" s="28"/>
      <c r="G26" s="28"/>
    </row>
    <row r="27" spans="1:7" s="33" customFormat="1" ht="51">
      <c r="A27" s="206" t="s">
        <v>188</v>
      </c>
      <c r="B27" s="234"/>
      <c r="C27" s="244" t="s">
        <v>438</v>
      </c>
      <c r="D27" s="241" t="s">
        <v>425</v>
      </c>
      <c r="E27" s="241">
        <v>40</v>
      </c>
      <c r="F27" s="28"/>
      <c r="G27" s="28"/>
    </row>
    <row r="28" spans="1:7" s="33" customFormat="1" ht="12.75">
      <c r="A28" s="206" t="s">
        <v>374</v>
      </c>
      <c r="B28" s="234"/>
      <c r="C28" s="242" t="s">
        <v>426</v>
      </c>
      <c r="D28" s="243" t="s">
        <v>425</v>
      </c>
      <c r="E28" s="188">
        <v>30</v>
      </c>
      <c r="F28" s="134"/>
      <c r="G28" s="28"/>
    </row>
    <row r="29" spans="1:7" s="33" customFormat="1" ht="12.75">
      <c r="A29" s="206" t="s">
        <v>375</v>
      </c>
      <c r="B29" s="234"/>
      <c r="C29" s="242" t="s">
        <v>427</v>
      </c>
      <c r="D29" s="243" t="s">
        <v>425</v>
      </c>
      <c r="E29" s="188">
        <v>50</v>
      </c>
      <c r="F29" s="134"/>
      <c r="G29" s="28"/>
    </row>
    <row r="30" spans="1:7" s="33" customFormat="1" ht="12.75">
      <c r="A30" s="206" t="s">
        <v>440</v>
      </c>
      <c r="B30" s="234"/>
      <c r="C30" s="177" t="s">
        <v>428</v>
      </c>
      <c r="D30" s="241" t="s">
        <v>25</v>
      </c>
      <c r="E30" s="188">
        <v>50</v>
      </c>
      <c r="F30" s="69"/>
      <c r="G30" s="28"/>
    </row>
    <row r="31" spans="1:7" s="33" customFormat="1" ht="12.75">
      <c r="A31" s="206" t="s">
        <v>441</v>
      </c>
      <c r="B31" s="234"/>
      <c r="C31" s="177" t="s">
        <v>429</v>
      </c>
      <c r="D31" s="243" t="s">
        <v>425</v>
      </c>
      <c r="E31" s="188">
        <v>24</v>
      </c>
      <c r="F31" s="28"/>
      <c r="G31" s="28"/>
    </row>
    <row r="32" spans="1:7" s="33" customFormat="1" ht="12.75">
      <c r="A32" s="206" t="s">
        <v>442</v>
      </c>
      <c r="B32" s="234"/>
      <c r="C32" s="242" t="s">
        <v>430</v>
      </c>
      <c r="D32" s="241" t="s">
        <v>3</v>
      </c>
      <c r="E32" s="188">
        <v>1</v>
      </c>
      <c r="F32" s="28"/>
      <c r="G32" s="28"/>
    </row>
    <row r="33" spans="1:7" s="33" customFormat="1" ht="25.5">
      <c r="A33" s="206" t="s">
        <v>445</v>
      </c>
      <c r="B33" s="234"/>
      <c r="C33" s="247" t="s">
        <v>443</v>
      </c>
      <c r="D33" s="245" t="s">
        <v>25</v>
      </c>
      <c r="E33" s="246">
        <v>2</v>
      </c>
      <c r="F33" s="165"/>
      <c r="G33" s="28"/>
    </row>
    <row r="34" spans="1:7" s="33" customFormat="1" ht="12.75">
      <c r="A34" s="206" t="s">
        <v>446</v>
      </c>
      <c r="B34" s="234"/>
      <c r="C34" s="248" t="s">
        <v>444</v>
      </c>
      <c r="D34" s="249" t="s">
        <v>3</v>
      </c>
      <c r="E34" s="250">
        <v>1</v>
      </c>
      <c r="F34" s="67"/>
      <c r="G34" s="28"/>
    </row>
    <row r="35" spans="1:7" s="33" customFormat="1" ht="12.75">
      <c r="A35" s="43" t="s">
        <v>0</v>
      </c>
      <c r="B35" s="18"/>
      <c r="C35" s="44" t="s">
        <v>1</v>
      </c>
      <c r="D35" s="37"/>
      <c r="E35" s="66"/>
      <c r="F35" s="45"/>
      <c r="G35" s="28"/>
    </row>
    <row r="36" spans="1:7" s="33" customFormat="1" ht="114.75">
      <c r="A36" s="43"/>
      <c r="B36" s="18"/>
      <c r="C36" s="32" t="s">
        <v>52</v>
      </c>
      <c r="D36" s="37" t="s">
        <v>2</v>
      </c>
      <c r="E36" s="66"/>
      <c r="F36" s="45"/>
      <c r="G36" s="28"/>
    </row>
    <row r="37" spans="1:7" ht="15.75">
      <c r="A37" s="25"/>
      <c r="B37" s="25"/>
      <c r="C37" s="26" t="s">
        <v>20</v>
      </c>
      <c r="D37" s="25" t="s">
        <v>9</v>
      </c>
      <c r="E37" s="27"/>
      <c r="F37" s="27"/>
      <c r="G37" s="27"/>
    </row>
    <row r="38" spans="3:7" ht="15.75">
      <c r="C38" s="13"/>
      <c r="D38" s="13"/>
      <c r="E38" s="13"/>
      <c r="F38" s="13"/>
      <c r="G38" s="13"/>
    </row>
    <row r="39" spans="1:5" ht="15.75">
      <c r="A39" s="11" t="s">
        <v>22</v>
      </c>
      <c r="B39" s="405"/>
      <c r="C39" s="406" t="s">
        <v>897</v>
      </c>
      <c r="E39" s="14"/>
    </row>
    <row r="40" spans="1:5" ht="15.75">
      <c r="A40" s="407"/>
      <c r="B40" s="12"/>
      <c r="C40" s="408" t="s">
        <v>4</v>
      </c>
      <c r="E40" s="14"/>
    </row>
    <row r="41" spans="1:5" ht="15.75">
      <c r="A41" s="407"/>
      <c r="B41" s="409" t="s">
        <v>5</v>
      </c>
      <c r="C41" s="406"/>
      <c r="E41" s="14"/>
    </row>
    <row r="42" spans="1:5" ht="15.75">
      <c r="A42" s="407"/>
      <c r="B42" s="12"/>
      <c r="C42" s="12"/>
      <c r="E42" s="14"/>
    </row>
    <row r="43" spans="1:5" ht="15.75">
      <c r="A43" s="11" t="s">
        <v>6</v>
      </c>
      <c r="B43" s="405"/>
      <c r="C43" s="406" t="s">
        <v>7</v>
      </c>
      <c r="E43" s="14"/>
    </row>
    <row r="44" spans="1:5" ht="15.75">
      <c r="A44" s="407"/>
      <c r="B44" s="12"/>
      <c r="C44" s="408" t="s">
        <v>4</v>
      </c>
      <c r="E44" s="14"/>
    </row>
    <row r="45" spans="1:5" ht="15.75">
      <c r="A45" s="407"/>
      <c r="B45" s="12"/>
      <c r="C45" s="12"/>
      <c r="E45" s="14"/>
    </row>
    <row r="46" spans="1:5" ht="15.75">
      <c r="A46" s="407"/>
      <c r="B46" s="409" t="s">
        <v>5</v>
      </c>
      <c r="C46" s="406" t="s">
        <v>8</v>
      </c>
      <c r="E46" s="14"/>
    </row>
    <row r="48" spans="3:7" ht="15.75">
      <c r="C48" s="13"/>
      <c r="D48" s="13"/>
      <c r="E48" s="13"/>
      <c r="F48" s="13"/>
      <c r="G48" s="13"/>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G136"/>
  <sheetViews>
    <sheetView showZeros="0" view="pageBreakPreview" zoomScale="60" zoomScalePageLayoutView="0" workbookViewId="0" topLeftCell="A1">
      <selection activeCell="J32" sqref="J32"/>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9.28125" style="14" customWidth="1"/>
    <col min="7" max="7" width="8.421875" style="14" customWidth="1"/>
    <col min="8" max="8" width="10.140625" style="13" customWidth="1"/>
    <col min="9" max="16384" width="11.421875" style="13" customWidth="1"/>
  </cols>
  <sheetData>
    <row r="1" spans="1:7" ht="18">
      <c r="A1" s="7" t="s">
        <v>909</v>
      </c>
      <c r="B1" s="7"/>
      <c r="C1" s="7"/>
      <c r="D1" s="7"/>
      <c r="E1" s="7"/>
      <c r="F1" s="7"/>
      <c r="G1" s="7"/>
    </row>
    <row r="2" spans="1:7" ht="18">
      <c r="A2" s="3" t="s">
        <v>824</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9.5" customHeight="1">
      <c r="A9" s="4" t="s">
        <v>891</v>
      </c>
      <c r="B9" s="4"/>
      <c r="C9" s="4"/>
      <c r="D9" s="4"/>
      <c r="E9" s="4"/>
      <c r="F9" s="4"/>
      <c r="G9" s="4"/>
    </row>
    <row r="10" spans="1:7" ht="15.75">
      <c r="A10" s="10"/>
      <c r="B10" s="10"/>
      <c r="C10" s="10"/>
      <c r="D10" s="5"/>
      <c r="E10" s="5"/>
      <c r="F10" s="5"/>
      <c r="G10" s="5"/>
    </row>
    <row r="11" spans="1:7" ht="16.5">
      <c r="A11" s="396" t="s">
        <v>910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t="s">
        <v>53</v>
      </c>
      <c r="B17" s="234"/>
      <c r="C17" s="238" t="s">
        <v>128</v>
      </c>
      <c r="D17" s="239"/>
      <c r="E17" s="240"/>
      <c r="F17" s="28"/>
      <c r="G17" s="28"/>
    </row>
    <row r="18" spans="1:7" s="33" customFormat="1" ht="12.75">
      <c r="A18" s="392" t="s">
        <v>34</v>
      </c>
      <c r="B18" s="234"/>
      <c r="C18" s="301" t="s">
        <v>710</v>
      </c>
      <c r="D18" s="86" t="s">
        <v>2</v>
      </c>
      <c r="E18" s="305">
        <v>1</v>
      </c>
      <c r="F18" s="28"/>
      <c r="G18" s="28"/>
    </row>
    <row r="19" spans="1:7" s="33" customFormat="1" ht="12.75">
      <c r="A19" s="392" t="s">
        <v>35</v>
      </c>
      <c r="B19" s="234"/>
      <c r="C19" s="301" t="s">
        <v>711</v>
      </c>
      <c r="D19" s="86" t="s">
        <v>2</v>
      </c>
      <c r="E19" s="305">
        <v>1</v>
      </c>
      <c r="F19" s="28"/>
      <c r="G19" s="28"/>
    </row>
    <row r="20" spans="1:7" s="33" customFormat="1" ht="12.75">
      <c r="A20" s="392" t="s">
        <v>826</v>
      </c>
      <c r="B20" s="234"/>
      <c r="C20" s="301" t="s">
        <v>712</v>
      </c>
      <c r="D20" s="86" t="s">
        <v>2</v>
      </c>
      <c r="E20" s="305">
        <v>1</v>
      </c>
      <c r="F20" s="28"/>
      <c r="G20" s="28"/>
    </row>
    <row r="21" spans="1:7" s="33" customFormat="1" ht="12.75">
      <c r="A21" s="392" t="s">
        <v>827</v>
      </c>
      <c r="B21" s="234"/>
      <c r="C21" s="301" t="s">
        <v>713</v>
      </c>
      <c r="D21" s="86" t="s">
        <v>2</v>
      </c>
      <c r="E21" s="305">
        <v>1</v>
      </c>
      <c r="F21" s="28"/>
      <c r="G21" s="28"/>
    </row>
    <row r="22" spans="1:7" s="33" customFormat="1" ht="12.75">
      <c r="A22" s="392" t="s">
        <v>828</v>
      </c>
      <c r="B22" s="234"/>
      <c r="C22" s="301" t="s">
        <v>714</v>
      </c>
      <c r="D22" s="86" t="s">
        <v>2</v>
      </c>
      <c r="E22" s="305">
        <v>1</v>
      </c>
      <c r="F22" s="28"/>
      <c r="G22" s="28"/>
    </row>
    <row r="23" spans="1:7" s="33" customFormat="1" ht="12.75">
      <c r="A23" s="392" t="s">
        <v>829</v>
      </c>
      <c r="B23" s="234"/>
      <c r="C23" s="301" t="s">
        <v>715</v>
      </c>
      <c r="D23" s="86" t="s">
        <v>2</v>
      </c>
      <c r="E23" s="305">
        <v>1</v>
      </c>
      <c r="F23" s="28"/>
      <c r="G23" s="28"/>
    </row>
    <row r="24" spans="1:7" s="33" customFormat="1" ht="12.75">
      <c r="A24" s="206" t="s">
        <v>65</v>
      </c>
      <c r="B24" s="234"/>
      <c r="C24" s="306" t="s">
        <v>716</v>
      </c>
      <c r="D24" s="300"/>
      <c r="E24" s="300"/>
      <c r="F24" s="28"/>
      <c r="G24" s="28"/>
    </row>
    <row r="25" spans="1:7" s="33" customFormat="1" ht="12.75">
      <c r="A25" s="392" t="s">
        <v>36</v>
      </c>
      <c r="B25" s="234"/>
      <c r="C25" s="301" t="s">
        <v>717</v>
      </c>
      <c r="D25" s="303" t="s">
        <v>206</v>
      </c>
      <c r="E25" s="300">
        <v>3</v>
      </c>
      <c r="F25" s="50"/>
      <c r="G25" s="28"/>
    </row>
    <row r="26" spans="1:7" s="33" customFormat="1" ht="12.75">
      <c r="A26" s="392" t="s">
        <v>37</v>
      </c>
      <c r="B26" s="234"/>
      <c r="C26" s="302" t="s">
        <v>718</v>
      </c>
      <c r="D26" s="304" t="s">
        <v>3</v>
      </c>
      <c r="E26" s="300">
        <v>1</v>
      </c>
      <c r="F26" s="28"/>
      <c r="G26" s="28"/>
    </row>
    <row r="27" spans="1:7" s="33" customFormat="1" ht="12.75">
      <c r="A27" s="392" t="s">
        <v>38</v>
      </c>
      <c r="B27" s="234"/>
      <c r="C27" s="302" t="s">
        <v>719</v>
      </c>
      <c r="D27" s="304" t="s">
        <v>3</v>
      </c>
      <c r="E27" s="300">
        <v>1</v>
      </c>
      <c r="F27" s="28"/>
      <c r="G27" s="28"/>
    </row>
    <row r="28" spans="1:7" s="33" customFormat="1" ht="12.75">
      <c r="A28" s="392" t="s">
        <v>43</v>
      </c>
      <c r="B28" s="234"/>
      <c r="C28" s="302" t="s">
        <v>720</v>
      </c>
      <c r="D28" s="304" t="s">
        <v>3</v>
      </c>
      <c r="E28" s="300">
        <v>1</v>
      </c>
      <c r="F28" s="28"/>
      <c r="G28" s="28"/>
    </row>
    <row r="29" spans="1:7" s="33" customFormat="1" ht="12.75">
      <c r="A29" s="392" t="s">
        <v>44</v>
      </c>
      <c r="B29" s="234"/>
      <c r="C29" s="302" t="s">
        <v>721</v>
      </c>
      <c r="D29" s="304" t="s">
        <v>3</v>
      </c>
      <c r="E29" s="300">
        <v>1</v>
      </c>
      <c r="F29" s="28"/>
      <c r="G29" s="28"/>
    </row>
    <row r="30" spans="1:7" s="33" customFormat="1" ht="12.75">
      <c r="A30" s="206" t="s">
        <v>54</v>
      </c>
      <c r="B30" s="234"/>
      <c r="C30" s="308" t="s">
        <v>722</v>
      </c>
      <c r="D30" s="309"/>
      <c r="E30" s="262"/>
      <c r="F30" s="134"/>
      <c r="G30" s="28"/>
    </row>
    <row r="31" spans="1:7" s="33" customFormat="1" ht="25.5">
      <c r="A31" s="392" t="s">
        <v>39</v>
      </c>
      <c r="B31" s="234"/>
      <c r="C31" s="310" t="s">
        <v>723</v>
      </c>
      <c r="D31" s="304" t="s">
        <v>3</v>
      </c>
      <c r="E31" s="311">
        <v>14</v>
      </c>
      <c r="F31" s="134"/>
      <c r="G31" s="28"/>
    </row>
    <row r="32" spans="1:7" s="33" customFormat="1" ht="25.5">
      <c r="A32" s="392" t="s">
        <v>40</v>
      </c>
      <c r="B32" s="234"/>
      <c r="C32" s="312" t="s">
        <v>724</v>
      </c>
      <c r="D32" s="304" t="s">
        <v>3</v>
      </c>
      <c r="E32" s="313">
        <v>4</v>
      </c>
      <c r="F32" s="134"/>
      <c r="G32" s="28"/>
    </row>
    <row r="33" spans="1:7" s="33" customFormat="1" ht="38.25">
      <c r="A33" s="392" t="s">
        <v>41</v>
      </c>
      <c r="B33" s="234"/>
      <c r="C33" s="312" t="s">
        <v>725</v>
      </c>
      <c r="D33" s="304" t="s">
        <v>3</v>
      </c>
      <c r="E33" s="313">
        <v>5</v>
      </c>
      <c r="F33" s="134"/>
      <c r="G33" s="28"/>
    </row>
    <row r="34" spans="1:7" s="33" customFormat="1" ht="25.5">
      <c r="A34" s="392" t="s">
        <v>42</v>
      </c>
      <c r="B34" s="234"/>
      <c r="C34" s="312" t="s">
        <v>726</v>
      </c>
      <c r="D34" s="304" t="s">
        <v>3</v>
      </c>
      <c r="E34" s="313">
        <v>1</v>
      </c>
      <c r="F34" s="134"/>
      <c r="G34" s="28"/>
    </row>
    <row r="35" spans="1:7" s="33" customFormat="1" ht="25.5">
      <c r="A35" s="392" t="s">
        <v>45</v>
      </c>
      <c r="B35" s="234"/>
      <c r="C35" s="312" t="s">
        <v>727</v>
      </c>
      <c r="D35" s="304" t="s">
        <v>3</v>
      </c>
      <c r="E35" s="313">
        <v>2</v>
      </c>
      <c r="F35" s="134"/>
      <c r="G35" s="28"/>
    </row>
    <row r="36" spans="1:7" s="33" customFormat="1" ht="13.5">
      <c r="A36" s="392" t="s">
        <v>46</v>
      </c>
      <c r="B36" s="234"/>
      <c r="C36" s="312" t="s">
        <v>728</v>
      </c>
      <c r="D36" s="304" t="s">
        <v>3</v>
      </c>
      <c r="E36" s="313">
        <v>2</v>
      </c>
      <c r="F36" s="134"/>
      <c r="G36" s="28"/>
    </row>
    <row r="37" spans="1:7" s="33" customFormat="1" ht="25.5">
      <c r="A37" s="392" t="s">
        <v>47</v>
      </c>
      <c r="B37" s="234"/>
      <c r="C37" s="312" t="s">
        <v>729</v>
      </c>
      <c r="D37" s="304" t="s">
        <v>3</v>
      </c>
      <c r="E37" s="313">
        <v>26</v>
      </c>
      <c r="F37" s="134"/>
      <c r="G37" s="28"/>
    </row>
    <row r="38" spans="1:7" s="33" customFormat="1" ht="38.25">
      <c r="A38" s="392" t="s">
        <v>48</v>
      </c>
      <c r="B38" s="234"/>
      <c r="C38" s="312" t="s">
        <v>730</v>
      </c>
      <c r="D38" s="304" t="s">
        <v>3</v>
      </c>
      <c r="E38" s="313">
        <v>7</v>
      </c>
      <c r="F38" s="134"/>
      <c r="G38" s="28"/>
    </row>
    <row r="39" spans="1:7" s="33" customFormat="1" ht="25.5">
      <c r="A39" s="392" t="s">
        <v>49</v>
      </c>
      <c r="B39" s="234"/>
      <c r="C39" s="312" t="s">
        <v>731</v>
      </c>
      <c r="D39" s="304" t="s">
        <v>3</v>
      </c>
      <c r="E39" s="313">
        <v>27</v>
      </c>
      <c r="F39" s="134"/>
      <c r="G39" s="28"/>
    </row>
    <row r="40" spans="1:7" s="33" customFormat="1" ht="38.25">
      <c r="A40" s="392" t="s">
        <v>50</v>
      </c>
      <c r="B40" s="234"/>
      <c r="C40" s="312" t="s">
        <v>732</v>
      </c>
      <c r="D40" s="304" t="s">
        <v>3</v>
      </c>
      <c r="E40" s="313">
        <v>9</v>
      </c>
      <c r="F40" s="134"/>
      <c r="G40" s="28"/>
    </row>
    <row r="41" spans="1:7" s="33" customFormat="1" ht="25.5">
      <c r="A41" s="392" t="s">
        <v>51</v>
      </c>
      <c r="B41" s="234"/>
      <c r="C41" s="312" t="s">
        <v>733</v>
      </c>
      <c r="D41" s="304" t="s">
        <v>3</v>
      </c>
      <c r="E41" s="313">
        <v>8</v>
      </c>
      <c r="F41" s="134"/>
      <c r="G41" s="28"/>
    </row>
    <row r="42" spans="1:7" s="33" customFormat="1" ht="25.5">
      <c r="A42" s="392" t="s">
        <v>62</v>
      </c>
      <c r="B42" s="234"/>
      <c r="C42" s="312" t="s">
        <v>734</v>
      </c>
      <c r="D42" s="304" t="s">
        <v>3</v>
      </c>
      <c r="E42" s="313">
        <v>3</v>
      </c>
      <c r="F42" s="134"/>
      <c r="G42" s="28"/>
    </row>
    <row r="43" spans="1:7" s="33" customFormat="1" ht="25.5">
      <c r="A43" s="392" t="s">
        <v>63</v>
      </c>
      <c r="B43" s="234"/>
      <c r="C43" s="312" t="s">
        <v>735</v>
      </c>
      <c r="D43" s="304" t="s">
        <v>3</v>
      </c>
      <c r="E43" s="313">
        <v>1</v>
      </c>
      <c r="F43" s="134"/>
      <c r="G43" s="28"/>
    </row>
    <row r="44" spans="1:7" s="33" customFormat="1" ht="25.5">
      <c r="A44" s="392" t="s">
        <v>64</v>
      </c>
      <c r="B44" s="234"/>
      <c r="C44" s="312" t="s">
        <v>736</v>
      </c>
      <c r="D44" s="304" t="s">
        <v>3</v>
      </c>
      <c r="E44" s="313">
        <v>4</v>
      </c>
      <c r="F44" s="134"/>
      <c r="G44" s="28"/>
    </row>
    <row r="45" spans="1:7" s="33" customFormat="1" ht="38.25">
      <c r="A45" s="392" t="s">
        <v>830</v>
      </c>
      <c r="B45" s="234"/>
      <c r="C45" s="312" t="s">
        <v>737</v>
      </c>
      <c r="D45" s="304" t="s">
        <v>3</v>
      </c>
      <c r="E45" s="313">
        <v>6</v>
      </c>
      <c r="F45" s="134"/>
      <c r="G45" s="28"/>
    </row>
    <row r="46" spans="1:7" s="33" customFormat="1" ht="25.5">
      <c r="A46" s="392" t="s">
        <v>831</v>
      </c>
      <c r="B46" s="234"/>
      <c r="C46" s="312" t="s">
        <v>736</v>
      </c>
      <c r="D46" s="304" t="s">
        <v>3</v>
      </c>
      <c r="E46" s="313">
        <v>12</v>
      </c>
      <c r="F46" s="134"/>
      <c r="G46" s="28"/>
    </row>
    <row r="47" spans="1:7" s="33" customFormat="1" ht="38.25">
      <c r="A47" s="392" t="s">
        <v>832</v>
      </c>
      <c r="B47" s="234"/>
      <c r="C47" s="312" t="s">
        <v>737</v>
      </c>
      <c r="D47" s="304" t="s">
        <v>3</v>
      </c>
      <c r="E47" s="313">
        <v>4</v>
      </c>
      <c r="F47" s="134"/>
      <c r="G47" s="28"/>
    </row>
    <row r="48" spans="1:7" s="33" customFormat="1" ht="25.5">
      <c r="A48" s="392" t="s">
        <v>833</v>
      </c>
      <c r="B48" s="234"/>
      <c r="C48" s="312" t="s">
        <v>738</v>
      </c>
      <c r="D48" s="304" t="s">
        <v>3</v>
      </c>
      <c r="E48" s="313">
        <v>3</v>
      </c>
      <c r="F48" s="134"/>
      <c r="G48" s="28"/>
    </row>
    <row r="49" spans="1:7" s="33" customFormat="1" ht="38.25">
      <c r="A49" s="392" t="s">
        <v>834</v>
      </c>
      <c r="B49" s="234"/>
      <c r="C49" s="312" t="s">
        <v>739</v>
      </c>
      <c r="D49" s="304" t="s">
        <v>3</v>
      </c>
      <c r="E49" s="313">
        <v>2</v>
      </c>
      <c r="F49" s="134"/>
      <c r="G49" s="28"/>
    </row>
    <row r="50" spans="1:7" s="33" customFormat="1" ht="25.5">
      <c r="A50" s="392" t="s">
        <v>835</v>
      </c>
      <c r="B50" s="234"/>
      <c r="C50" s="312" t="s">
        <v>740</v>
      </c>
      <c r="D50" s="304" t="s">
        <v>3</v>
      </c>
      <c r="E50" s="313">
        <v>7</v>
      </c>
      <c r="F50" s="134"/>
      <c r="G50" s="28"/>
    </row>
    <row r="51" spans="1:7" s="33" customFormat="1" ht="38.25">
      <c r="A51" s="392" t="s">
        <v>836</v>
      </c>
      <c r="B51" s="234"/>
      <c r="C51" s="312" t="s">
        <v>741</v>
      </c>
      <c r="D51" s="304" t="s">
        <v>3</v>
      </c>
      <c r="E51" s="313">
        <v>5</v>
      </c>
      <c r="F51" s="134"/>
      <c r="G51" s="28"/>
    </row>
    <row r="52" spans="1:7" s="33" customFormat="1" ht="25.5">
      <c r="A52" s="392" t="s">
        <v>837</v>
      </c>
      <c r="B52" s="234"/>
      <c r="C52" s="312" t="s">
        <v>742</v>
      </c>
      <c r="D52" s="304" t="s">
        <v>3</v>
      </c>
      <c r="E52" s="313">
        <v>5</v>
      </c>
      <c r="F52" s="134"/>
      <c r="G52" s="28"/>
    </row>
    <row r="53" spans="1:7" s="33" customFormat="1" ht="25.5">
      <c r="A53" s="392" t="s">
        <v>838</v>
      </c>
      <c r="B53" s="234"/>
      <c r="C53" s="312" t="s">
        <v>743</v>
      </c>
      <c r="D53" s="304" t="s">
        <v>3</v>
      </c>
      <c r="E53" s="313">
        <v>17</v>
      </c>
      <c r="F53" s="134"/>
      <c r="G53" s="28"/>
    </row>
    <row r="54" spans="1:7" s="33" customFormat="1" ht="25.5">
      <c r="A54" s="392" t="s">
        <v>839</v>
      </c>
      <c r="B54" s="234"/>
      <c r="C54" s="312" t="s">
        <v>744</v>
      </c>
      <c r="D54" s="304" t="s">
        <v>3</v>
      </c>
      <c r="E54" s="313">
        <v>1</v>
      </c>
      <c r="F54" s="134"/>
      <c r="G54" s="28"/>
    </row>
    <row r="55" spans="1:7" s="33" customFormat="1" ht="25.5">
      <c r="A55" s="392" t="s">
        <v>840</v>
      </c>
      <c r="B55" s="234"/>
      <c r="C55" s="312" t="s">
        <v>745</v>
      </c>
      <c r="D55" s="304" t="s">
        <v>3</v>
      </c>
      <c r="E55" s="313">
        <v>2</v>
      </c>
      <c r="F55" s="134"/>
      <c r="G55" s="28"/>
    </row>
    <row r="56" spans="1:7" s="33" customFormat="1" ht="38.25">
      <c r="A56" s="392" t="s">
        <v>841</v>
      </c>
      <c r="B56" s="234"/>
      <c r="C56" s="314" t="s">
        <v>746</v>
      </c>
      <c r="D56" s="304" t="s">
        <v>3</v>
      </c>
      <c r="E56" s="313">
        <v>14</v>
      </c>
      <c r="F56" s="134"/>
      <c r="G56" s="28"/>
    </row>
    <row r="57" spans="1:7" s="33" customFormat="1" ht="25.5">
      <c r="A57" s="206" t="s">
        <v>30</v>
      </c>
      <c r="B57" s="381" t="s">
        <v>816</v>
      </c>
      <c r="C57" s="307" t="s">
        <v>747</v>
      </c>
      <c r="D57" s="243"/>
      <c r="E57" s="188"/>
      <c r="F57" s="134"/>
      <c r="G57" s="28"/>
    </row>
    <row r="58" spans="1:7" s="33" customFormat="1" ht="12.75">
      <c r="A58" s="392" t="s">
        <v>26</v>
      </c>
      <c r="B58" s="31" t="s">
        <v>817</v>
      </c>
      <c r="C58" s="312" t="s">
        <v>748</v>
      </c>
      <c r="D58" s="315" t="s">
        <v>3</v>
      </c>
      <c r="E58" s="316">
        <v>2</v>
      </c>
      <c r="F58" s="134"/>
      <c r="G58" s="28"/>
    </row>
    <row r="59" spans="1:7" s="33" customFormat="1" ht="25.5">
      <c r="A59" s="392" t="s">
        <v>27</v>
      </c>
      <c r="B59" s="234"/>
      <c r="C59" s="312" t="s">
        <v>749</v>
      </c>
      <c r="D59" s="315" t="s">
        <v>3</v>
      </c>
      <c r="E59" s="316">
        <v>6</v>
      </c>
      <c r="F59" s="134"/>
      <c r="G59" s="28"/>
    </row>
    <row r="60" spans="1:7" s="33" customFormat="1" ht="12.75">
      <c r="A60" s="392" t="s">
        <v>28</v>
      </c>
      <c r="B60" s="234"/>
      <c r="C60" s="312" t="s">
        <v>750</v>
      </c>
      <c r="D60" s="315" t="s">
        <v>3</v>
      </c>
      <c r="E60" s="316">
        <v>27</v>
      </c>
      <c r="F60" s="134"/>
      <c r="G60" s="28"/>
    </row>
    <row r="61" spans="1:7" s="33" customFormat="1" ht="12.75">
      <c r="A61" s="392" t="s">
        <v>11</v>
      </c>
      <c r="B61" s="234"/>
      <c r="C61" s="312" t="s">
        <v>751</v>
      </c>
      <c r="D61" s="315" t="s">
        <v>3</v>
      </c>
      <c r="E61" s="316">
        <v>10</v>
      </c>
      <c r="F61" s="134"/>
      <c r="G61" s="28"/>
    </row>
    <row r="62" spans="1:7" s="33" customFormat="1" ht="12.75">
      <c r="A62" s="392" t="s">
        <v>29</v>
      </c>
      <c r="B62" s="234"/>
      <c r="C62" s="312" t="s">
        <v>752</v>
      </c>
      <c r="D62" s="315" t="s">
        <v>3</v>
      </c>
      <c r="E62" s="316">
        <v>4</v>
      </c>
      <c r="F62" s="134"/>
      <c r="G62" s="28"/>
    </row>
    <row r="63" spans="1:7" s="33" customFormat="1" ht="12.75">
      <c r="A63" s="392" t="s">
        <v>12</v>
      </c>
      <c r="B63" s="234"/>
      <c r="C63" s="312" t="s">
        <v>753</v>
      </c>
      <c r="D63" s="315" t="s">
        <v>3</v>
      </c>
      <c r="E63" s="316">
        <v>4</v>
      </c>
      <c r="F63" s="134"/>
      <c r="G63" s="28"/>
    </row>
    <row r="64" spans="1:7" s="33" customFormat="1" ht="25.5">
      <c r="A64" s="392" t="s">
        <v>13</v>
      </c>
      <c r="B64" s="234"/>
      <c r="C64" s="312" t="s">
        <v>754</v>
      </c>
      <c r="D64" s="315" t="s">
        <v>3</v>
      </c>
      <c r="E64" s="316">
        <v>1</v>
      </c>
      <c r="F64" s="134"/>
      <c r="G64" s="28"/>
    </row>
    <row r="65" spans="1:7" s="33" customFormat="1" ht="12.75">
      <c r="A65" s="392" t="s">
        <v>842</v>
      </c>
      <c r="B65" s="234"/>
      <c r="C65" s="312" t="s">
        <v>755</v>
      </c>
      <c r="D65" s="315" t="s">
        <v>3</v>
      </c>
      <c r="E65" s="316">
        <v>4</v>
      </c>
      <c r="F65" s="134"/>
      <c r="G65" s="28"/>
    </row>
    <row r="66" spans="1:7" s="33" customFormat="1" ht="12.75">
      <c r="A66" s="392" t="s">
        <v>843</v>
      </c>
      <c r="B66" s="234"/>
      <c r="C66" s="312" t="s">
        <v>756</v>
      </c>
      <c r="D66" s="315" t="s">
        <v>3</v>
      </c>
      <c r="E66" s="316">
        <v>6</v>
      </c>
      <c r="F66" s="134"/>
      <c r="G66" s="28"/>
    </row>
    <row r="67" spans="1:7" s="33" customFormat="1" ht="12.75">
      <c r="A67" s="392" t="s">
        <v>844</v>
      </c>
      <c r="B67" s="234"/>
      <c r="C67" s="312" t="s">
        <v>757</v>
      </c>
      <c r="D67" s="315" t="s">
        <v>3</v>
      </c>
      <c r="E67" s="316">
        <v>26</v>
      </c>
      <c r="F67" s="134"/>
      <c r="G67" s="28"/>
    </row>
    <row r="68" spans="1:7" s="33" customFormat="1" ht="12.75">
      <c r="A68" s="392" t="s">
        <v>845</v>
      </c>
      <c r="B68" s="234"/>
      <c r="C68" s="312" t="s">
        <v>758</v>
      </c>
      <c r="D68" s="315" t="s">
        <v>3</v>
      </c>
      <c r="E68" s="316">
        <v>4</v>
      </c>
      <c r="F68" s="134"/>
      <c r="G68" s="28"/>
    </row>
    <row r="69" spans="1:7" s="33" customFormat="1" ht="12.75">
      <c r="A69" s="392" t="s">
        <v>846</v>
      </c>
      <c r="B69" s="234"/>
      <c r="C69" s="312" t="s">
        <v>759</v>
      </c>
      <c r="D69" s="315" t="s">
        <v>3</v>
      </c>
      <c r="E69" s="316">
        <v>6</v>
      </c>
      <c r="F69" s="134"/>
      <c r="G69" s="28"/>
    </row>
    <row r="70" spans="1:7" s="33" customFormat="1" ht="12.75">
      <c r="A70" s="392" t="s">
        <v>847</v>
      </c>
      <c r="B70" s="234"/>
      <c r="C70" s="312" t="s">
        <v>760</v>
      </c>
      <c r="D70" s="315" t="s">
        <v>3</v>
      </c>
      <c r="E70" s="316">
        <v>2</v>
      </c>
      <c r="F70" s="134"/>
      <c r="G70" s="28"/>
    </row>
    <row r="71" spans="1:7" s="33" customFormat="1" ht="12.75">
      <c r="A71" s="392" t="s">
        <v>848</v>
      </c>
      <c r="B71" s="234"/>
      <c r="C71" s="312" t="s">
        <v>761</v>
      </c>
      <c r="D71" s="315" t="s">
        <v>3</v>
      </c>
      <c r="E71" s="316">
        <v>14</v>
      </c>
      <c r="F71" s="134"/>
      <c r="G71" s="28"/>
    </row>
    <row r="72" spans="1:7" s="33" customFormat="1" ht="12.75">
      <c r="A72" s="392" t="s">
        <v>849</v>
      </c>
      <c r="B72" s="234"/>
      <c r="C72" s="312" t="s">
        <v>762</v>
      </c>
      <c r="D72" s="315" t="s">
        <v>3</v>
      </c>
      <c r="E72" s="316">
        <v>76</v>
      </c>
      <c r="F72" s="134"/>
      <c r="G72" s="28"/>
    </row>
    <row r="73" spans="1:7" s="33" customFormat="1" ht="12.75">
      <c r="A73" s="392" t="s">
        <v>850</v>
      </c>
      <c r="B73" s="234"/>
      <c r="C73" s="312" t="s">
        <v>763</v>
      </c>
      <c r="D73" s="315" t="s">
        <v>3</v>
      </c>
      <c r="E73" s="316">
        <v>16</v>
      </c>
      <c r="F73" s="134"/>
      <c r="G73" s="28"/>
    </row>
    <row r="74" spans="1:7" s="33" customFormat="1" ht="12.75">
      <c r="A74" s="206" t="s">
        <v>79</v>
      </c>
      <c r="B74" s="234"/>
      <c r="C74" s="307" t="s">
        <v>764</v>
      </c>
      <c r="D74" s="88"/>
      <c r="E74" s="36"/>
      <c r="F74" s="134"/>
      <c r="G74" s="28"/>
    </row>
    <row r="75" spans="1:7" s="33" customFormat="1" ht="12.75">
      <c r="A75" s="392" t="s">
        <v>851</v>
      </c>
      <c r="B75" s="234"/>
      <c r="C75" s="320" t="s">
        <v>777</v>
      </c>
      <c r="D75" s="320"/>
      <c r="E75" s="36"/>
      <c r="F75" s="134"/>
      <c r="G75" s="28"/>
    </row>
    <row r="76" spans="1:7" s="33" customFormat="1" ht="12.75">
      <c r="A76" s="392" t="s">
        <v>852</v>
      </c>
      <c r="B76" s="234"/>
      <c r="C76" s="317" t="s">
        <v>765</v>
      </c>
      <c r="D76" s="127" t="s">
        <v>19</v>
      </c>
      <c r="E76" s="305">
        <v>50</v>
      </c>
      <c r="F76" s="134"/>
      <c r="G76" s="28"/>
    </row>
    <row r="77" spans="1:7" s="33" customFormat="1" ht="12.75">
      <c r="A77" s="392" t="s">
        <v>853</v>
      </c>
      <c r="B77" s="234"/>
      <c r="C77" s="317" t="s">
        <v>766</v>
      </c>
      <c r="D77" s="127" t="s">
        <v>19</v>
      </c>
      <c r="E77" s="305">
        <v>5</v>
      </c>
      <c r="F77" s="134"/>
      <c r="G77" s="28"/>
    </row>
    <row r="78" spans="1:7" s="33" customFormat="1" ht="25.5">
      <c r="A78" s="392" t="s">
        <v>854</v>
      </c>
      <c r="B78" s="234"/>
      <c r="C78" s="40" t="s">
        <v>820</v>
      </c>
      <c r="D78" s="34" t="s">
        <v>19</v>
      </c>
      <c r="E78" s="36">
        <v>12</v>
      </c>
      <c r="F78" s="29"/>
      <c r="G78" s="28"/>
    </row>
    <row r="79" spans="1:7" s="33" customFormat="1" ht="26.25" customHeight="1">
      <c r="A79" s="392" t="s">
        <v>825</v>
      </c>
      <c r="B79" s="234"/>
      <c r="C79" s="317" t="s">
        <v>767</v>
      </c>
      <c r="D79" s="127" t="s">
        <v>19</v>
      </c>
      <c r="E79" s="305">
        <v>80</v>
      </c>
      <c r="F79" s="134"/>
      <c r="G79" s="28"/>
    </row>
    <row r="80" spans="1:7" s="33" customFormat="1" ht="12.75">
      <c r="A80" s="392" t="s">
        <v>855</v>
      </c>
      <c r="B80" s="234"/>
      <c r="C80" s="317" t="s">
        <v>768</v>
      </c>
      <c r="D80" s="127" t="s">
        <v>19</v>
      </c>
      <c r="E80" s="305">
        <v>41</v>
      </c>
      <c r="F80" s="134"/>
      <c r="G80" s="28"/>
    </row>
    <row r="81" spans="1:7" s="33" customFormat="1" ht="12.75">
      <c r="A81" s="392" t="s">
        <v>856</v>
      </c>
      <c r="B81" s="234"/>
      <c r="C81" s="317" t="s">
        <v>769</v>
      </c>
      <c r="D81" s="127" t="s">
        <v>19</v>
      </c>
      <c r="E81" s="305">
        <v>390</v>
      </c>
      <c r="F81" s="134"/>
      <c r="G81" s="28"/>
    </row>
    <row r="82" spans="1:7" s="33" customFormat="1" ht="12.75">
      <c r="A82" s="392" t="s">
        <v>857</v>
      </c>
      <c r="B82" s="234"/>
      <c r="C82" s="317" t="s">
        <v>770</v>
      </c>
      <c r="D82" s="127" t="s">
        <v>19</v>
      </c>
      <c r="E82" s="305">
        <v>125</v>
      </c>
      <c r="F82" s="134"/>
      <c r="G82" s="28"/>
    </row>
    <row r="83" spans="1:7" s="33" customFormat="1" ht="12.75">
      <c r="A83" s="392" t="s">
        <v>858</v>
      </c>
      <c r="B83" s="234"/>
      <c r="C83" s="318" t="s">
        <v>771</v>
      </c>
      <c r="D83" s="127" t="s">
        <v>19</v>
      </c>
      <c r="E83" s="305">
        <v>235</v>
      </c>
      <c r="F83" s="134"/>
      <c r="G83" s="28"/>
    </row>
    <row r="84" spans="1:7" s="33" customFormat="1" ht="12.75">
      <c r="A84" s="392" t="s">
        <v>859</v>
      </c>
      <c r="B84" s="234"/>
      <c r="C84" s="318" t="s">
        <v>772</v>
      </c>
      <c r="D84" s="127" t="s">
        <v>19</v>
      </c>
      <c r="E84" s="305">
        <v>35</v>
      </c>
      <c r="F84" s="134"/>
      <c r="G84" s="28"/>
    </row>
    <row r="85" spans="1:7" s="33" customFormat="1" ht="12.75">
      <c r="A85" s="392" t="s">
        <v>860</v>
      </c>
      <c r="B85" s="234"/>
      <c r="C85" s="318" t="s">
        <v>773</v>
      </c>
      <c r="D85" s="127" t="s">
        <v>19</v>
      </c>
      <c r="E85" s="321">
        <v>1200</v>
      </c>
      <c r="F85" s="134"/>
      <c r="G85" s="28"/>
    </row>
    <row r="86" spans="1:7" s="33" customFormat="1" ht="12.75">
      <c r="A86" s="392" t="s">
        <v>861</v>
      </c>
      <c r="B86" s="234"/>
      <c r="C86" s="318" t="s">
        <v>774</v>
      </c>
      <c r="D86" s="127" t="s">
        <v>19</v>
      </c>
      <c r="E86" s="321">
        <v>100</v>
      </c>
      <c r="F86" s="134"/>
      <c r="G86" s="28"/>
    </row>
    <row r="87" spans="1:7" s="33" customFormat="1" ht="12.75">
      <c r="A87" s="392" t="s">
        <v>862</v>
      </c>
      <c r="B87" s="234"/>
      <c r="C87" s="318" t="s">
        <v>775</v>
      </c>
      <c r="D87" s="127" t="s">
        <v>19</v>
      </c>
      <c r="E87" s="321">
        <v>1085</v>
      </c>
      <c r="F87" s="134"/>
      <c r="G87" s="28"/>
    </row>
    <row r="88" spans="1:7" s="33" customFormat="1" ht="12.75">
      <c r="A88" s="392" t="s">
        <v>863</v>
      </c>
      <c r="B88" s="234"/>
      <c r="C88" s="318" t="s">
        <v>776</v>
      </c>
      <c r="D88" s="127" t="s">
        <v>19</v>
      </c>
      <c r="E88" s="305">
        <v>100</v>
      </c>
      <c r="F88" s="134"/>
      <c r="G88" s="28"/>
    </row>
    <row r="89" spans="1:7" s="33" customFormat="1" ht="12.75">
      <c r="A89" s="392" t="s">
        <v>864</v>
      </c>
      <c r="B89" s="234"/>
      <c r="C89" s="318" t="s">
        <v>430</v>
      </c>
      <c r="D89" s="130" t="s">
        <v>3</v>
      </c>
      <c r="E89" s="322">
        <v>35</v>
      </c>
      <c r="F89" s="134"/>
      <c r="G89" s="28"/>
    </row>
    <row r="90" spans="1:7" s="33" customFormat="1" ht="12.75">
      <c r="A90" s="206" t="s">
        <v>31</v>
      </c>
      <c r="B90" s="234"/>
      <c r="C90" s="327" t="s">
        <v>778</v>
      </c>
      <c r="D90" s="130"/>
      <c r="E90" s="322"/>
      <c r="F90" s="134"/>
      <c r="G90" s="28"/>
    </row>
    <row r="91" spans="1:7" s="33" customFormat="1" ht="25.5">
      <c r="A91" s="392" t="s">
        <v>865</v>
      </c>
      <c r="B91" s="234"/>
      <c r="C91" s="324" t="s">
        <v>781</v>
      </c>
      <c r="D91" s="127" t="s">
        <v>3</v>
      </c>
      <c r="E91" s="316">
        <v>4</v>
      </c>
      <c r="F91" s="134"/>
      <c r="G91" s="28"/>
    </row>
    <row r="92" spans="1:7" s="33" customFormat="1" ht="25.5">
      <c r="A92" s="392" t="s">
        <v>866</v>
      </c>
      <c r="B92" s="234"/>
      <c r="C92" s="324" t="s">
        <v>782</v>
      </c>
      <c r="D92" s="127" t="s">
        <v>3</v>
      </c>
      <c r="E92" s="316">
        <v>18</v>
      </c>
      <c r="F92" s="134"/>
      <c r="G92" s="28"/>
    </row>
    <row r="93" spans="1:7" s="33" customFormat="1" ht="39.75" customHeight="1">
      <c r="A93" s="392" t="s">
        <v>867</v>
      </c>
      <c r="B93" s="234"/>
      <c r="C93" s="324" t="s">
        <v>779</v>
      </c>
      <c r="D93" s="127" t="s">
        <v>3</v>
      </c>
      <c r="E93" s="316">
        <v>18</v>
      </c>
      <c r="F93" s="134"/>
      <c r="G93" s="28"/>
    </row>
    <row r="94" spans="1:7" s="33" customFormat="1" ht="12.75">
      <c r="A94" s="392" t="s">
        <v>868</v>
      </c>
      <c r="B94" s="234"/>
      <c r="C94" s="323" t="s">
        <v>780</v>
      </c>
      <c r="D94" s="326" t="s">
        <v>19</v>
      </c>
      <c r="E94" s="325">
        <v>200</v>
      </c>
      <c r="F94" s="134"/>
      <c r="G94" s="28"/>
    </row>
    <row r="95" spans="1:7" s="33" customFormat="1" ht="12.75">
      <c r="A95" s="206" t="s">
        <v>32</v>
      </c>
      <c r="B95" s="234"/>
      <c r="C95" s="327" t="s">
        <v>783</v>
      </c>
      <c r="D95" s="130"/>
      <c r="E95" s="322"/>
      <c r="F95" s="134"/>
      <c r="G95" s="28"/>
    </row>
    <row r="96" spans="1:7" s="33" customFormat="1" ht="25.5">
      <c r="A96" s="392" t="s">
        <v>869</v>
      </c>
      <c r="B96" s="234"/>
      <c r="C96" s="324" t="s">
        <v>786</v>
      </c>
      <c r="D96" s="326" t="s">
        <v>19</v>
      </c>
      <c r="E96" s="322">
        <v>85</v>
      </c>
      <c r="F96" s="134"/>
      <c r="G96" s="28"/>
    </row>
    <row r="97" spans="1:7" s="33" customFormat="1" ht="12.75">
      <c r="A97" s="392" t="s">
        <v>870</v>
      </c>
      <c r="B97" s="234"/>
      <c r="C97" s="323" t="s">
        <v>784</v>
      </c>
      <c r="D97" s="326" t="s">
        <v>206</v>
      </c>
      <c r="E97" s="322">
        <v>15</v>
      </c>
      <c r="F97" s="134"/>
      <c r="G97" s="28"/>
    </row>
    <row r="98" spans="1:7" s="33" customFormat="1" ht="16.5" customHeight="1">
      <c r="A98" s="392" t="s">
        <v>871</v>
      </c>
      <c r="B98" s="234"/>
      <c r="C98" s="324" t="s">
        <v>785</v>
      </c>
      <c r="D98" s="326" t="s">
        <v>206</v>
      </c>
      <c r="E98" s="322">
        <v>45</v>
      </c>
      <c r="F98" s="134"/>
      <c r="G98" s="28"/>
    </row>
    <row r="99" spans="1:7" s="33" customFormat="1" ht="12.75">
      <c r="A99" s="206" t="s">
        <v>33</v>
      </c>
      <c r="B99" s="234"/>
      <c r="C99" s="327" t="s">
        <v>787</v>
      </c>
      <c r="D99" s="130"/>
      <c r="E99" s="322"/>
      <c r="F99" s="29"/>
      <c r="G99" s="28"/>
    </row>
    <row r="100" spans="1:7" s="33" customFormat="1" ht="12.75">
      <c r="A100" s="392" t="s">
        <v>872</v>
      </c>
      <c r="B100" s="234"/>
      <c r="C100" s="329" t="s">
        <v>788</v>
      </c>
      <c r="D100" s="127" t="s">
        <v>3</v>
      </c>
      <c r="E100" s="330">
        <v>6</v>
      </c>
      <c r="F100" s="51"/>
      <c r="G100" s="28"/>
    </row>
    <row r="101" spans="1:7" s="33" customFormat="1" ht="25.5">
      <c r="A101" s="392" t="s">
        <v>873</v>
      </c>
      <c r="B101" s="234"/>
      <c r="C101" s="385" t="s">
        <v>822</v>
      </c>
      <c r="D101" s="386" t="s">
        <v>19</v>
      </c>
      <c r="E101" s="387">
        <f>E102</f>
        <v>65</v>
      </c>
      <c r="F101" s="29"/>
      <c r="G101" s="28"/>
    </row>
    <row r="102" spans="1:7" s="33" customFormat="1" ht="30.75" customHeight="1">
      <c r="A102" s="392" t="s">
        <v>874</v>
      </c>
      <c r="B102" s="234"/>
      <c r="C102" s="331" t="s">
        <v>789</v>
      </c>
      <c r="D102" s="127" t="s">
        <v>19</v>
      </c>
      <c r="E102" s="305">
        <v>65</v>
      </c>
      <c r="F102" s="29"/>
      <c r="G102" s="28"/>
    </row>
    <row r="103" spans="1:7" s="33" customFormat="1" ht="25.5">
      <c r="A103" s="392" t="s">
        <v>875</v>
      </c>
      <c r="B103" s="234"/>
      <c r="C103" s="332" t="s">
        <v>790</v>
      </c>
      <c r="D103" s="127" t="s">
        <v>25</v>
      </c>
      <c r="E103" s="305">
        <v>32</v>
      </c>
      <c r="F103" s="29"/>
      <c r="G103" s="28"/>
    </row>
    <row r="104" spans="1:7" s="33" customFormat="1" ht="12.75">
      <c r="A104" s="392" t="s">
        <v>876</v>
      </c>
      <c r="B104" s="234"/>
      <c r="C104" s="332" t="s">
        <v>791</v>
      </c>
      <c r="D104" s="127" t="s">
        <v>25</v>
      </c>
      <c r="E104" s="330">
        <v>8</v>
      </c>
      <c r="F104" s="29"/>
      <c r="G104" s="28"/>
    </row>
    <row r="105" spans="1:7" s="33" customFormat="1" ht="12.75">
      <c r="A105" s="392" t="s">
        <v>877</v>
      </c>
      <c r="B105" s="234"/>
      <c r="C105" s="332" t="s">
        <v>792</v>
      </c>
      <c r="D105" s="127" t="s">
        <v>794</v>
      </c>
      <c r="E105" s="330">
        <v>1</v>
      </c>
      <c r="F105" s="29"/>
      <c r="G105" s="28"/>
    </row>
    <row r="106" spans="1:7" s="33" customFormat="1" ht="12.75">
      <c r="A106" s="392" t="s">
        <v>878</v>
      </c>
      <c r="B106" s="234"/>
      <c r="C106" s="332" t="s">
        <v>793</v>
      </c>
      <c r="D106" s="127" t="s">
        <v>795</v>
      </c>
      <c r="E106" s="330">
        <v>1</v>
      </c>
      <c r="F106" s="29"/>
      <c r="G106" s="28"/>
    </row>
    <row r="107" spans="1:7" s="33" customFormat="1" ht="12.75">
      <c r="A107" s="206" t="s">
        <v>187</v>
      </c>
      <c r="B107" s="234"/>
      <c r="C107" s="327" t="s">
        <v>796</v>
      </c>
      <c r="D107" s="130"/>
      <c r="E107" s="322"/>
      <c r="F107" s="29"/>
      <c r="G107" s="28"/>
    </row>
    <row r="108" spans="1:7" s="33" customFormat="1" ht="25.5">
      <c r="A108" s="392" t="s">
        <v>879</v>
      </c>
      <c r="B108" s="234"/>
      <c r="C108" s="40" t="s">
        <v>820</v>
      </c>
      <c r="D108" s="34" t="s">
        <v>19</v>
      </c>
      <c r="E108" s="36">
        <f>E110+E111</f>
        <v>44</v>
      </c>
      <c r="F108" s="29"/>
      <c r="G108" s="28"/>
    </row>
    <row r="109" spans="1:7" s="33" customFormat="1" ht="12.75">
      <c r="A109" s="392" t="s">
        <v>880</v>
      </c>
      <c r="B109" s="234"/>
      <c r="C109" s="382" t="s">
        <v>821</v>
      </c>
      <c r="D109" s="383" t="s">
        <v>19</v>
      </c>
      <c r="E109" s="384">
        <f>E108</f>
        <v>44</v>
      </c>
      <c r="F109" s="138"/>
      <c r="G109" s="28"/>
    </row>
    <row r="110" spans="1:7" s="33" customFormat="1" ht="38.25">
      <c r="A110" s="392" t="s">
        <v>881</v>
      </c>
      <c r="B110" s="234"/>
      <c r="C110" s="324" t="s">
        <v>818</v>
      </c>
      <c r="D110" s="326" t="s">
        <v>19</v>
      </c>
      <c r="E110" s="326">
        <v>24</v>
      </c>
      <c r="F110" s="29"/>
      <c r="G110" s="28"/>
    </row>
    <row r="111" spans="1:7" s="33" customFormat="1" ht="25.5">
      <c r="A111" s="392" t="s">
        <v>882</v>
      </c>
      <c r="B111" s="234"/>
      <c r="C111" s="324" t="s">
        <v>819</v>
      </c>
      <c r="D111" s="326" t="s">
        <v>19</v>
      </c>
      <c r="E111" s="326">
        <v>20</v>
      </c>
      <c r="F111" s="134"/>
      <c r="G111" s="28"/>
    </row>
    <row r="112" spans="1:7" s="33" customFormat="1" ht="12.75">
      <c r="A112" s="392" t="s">
        <v>883</v>
      </c>
      <c r="B112" s="234"/>
      <c r="C112" s="328" t="s">
        <v>797</v>
      </c>
      <c r="D112" s="326" t="s">
        <v>19</v>
      </c>
      <c r="E112" s="325">
        <v>60</v>
      </c>
      <c r="F112" s="134"/>
      <c r="G112" s="28"/>
    </row>
    <row r="113" spans="1:7" s="33" customFormat="1" ht="12.75">
      <c r="A113" s="392" t="s">
        <v>884</v>
      </c>
      <c r="B113" s="234"/>
      <c r="C113" s="328" t="s">
        <v>804</v>
      </c>
      <c r="D113" s="326" t="s">
        <v>19</v>
      </c>
      <c r="E113" s="325">
        <v>110</v>
      </c>
      <c r="F113" s="134"/>
      <c r="G113" s="28"/>
    </row>
    <row r="114" spans="1:7" s="33" customFormat="1" ht="12.75">
      <c r="A114" s="392" t="s">
        <v>885</v>
      </c>
      <c r="B114" s="234"/>
      <c r="C114" s="328" t="s">
        <v>805</v>
      </c>
      <c r="D114" s="326" t="s">
        <v>19</v>
      </c>
      <c r="E114" s="325">
        <v>130</v>
      </c>
      <c r="F114" s="134"/>
      <c r="G114" s="28"/>
    </row>
    <row r="115" spans="1:7" s="33" customFormat="1" ht="12.75">
      <c r="A115" s="392" t="s">
        <v>886</v>
      </c>
      <c r="B115" s="234"/>
      <c r="C115" s="328" t="s">
        <v>806</v>
      </c>
      <c r="D115" s="326" t="s">
        <v>19</v>
      </c>
      <c r="E115" s="325">
        <v>250</v>
      </c>
      <c r="F115" s="134"/>
      <c r="G115" s="28"/>
    </row>
    <row r="116" spans="1:7" s="33" customFormat="1" ht="12.75">
      <c r="A116" s="392" t="s">
        <v>887</v>
      </c>
      <c r="B116" s="234"/>
      <c r="C116" s="328" t="s">
        <v>807</v>
      </c>
      <c r="D116" s="326" t="s">
        <v>19</v>
      </c>
      <c r="E116" s="325">
        <v>150</v>
      </c>
      <c r="F116" s="138"/>
      <c r="G116" s="28"/>
    </row>
    <row r="117" spans="1:7" s="33" customFormat="1" ht="12.75">
      <c r="A117" s="392" t="s">
        <v>888</v>
      </c>
      <c r="B117" s="234"/>
      <c r="C117" s="328" t="s">
        <v>798</v>
      </c>
      <c r="D117" s="326" t="s">
        <v>19</v>
      </c>
      <c r="E117" s="325">
        <v>50</v>
      </c>
      <c r="F117" s="138"/>
      <c r="G117" s="28"/>
    </row>
    <row r="118" spans="1:7" s="33" customFormat="1" ht="12.75">
      <c r="A118" s="392" t="s">
        <v>889</v>
      </c>
      <c r="B118" s="234"/>
      <c r="C118" s="328" t="s">
        <v>799</v>
      </c>
      <c r="D118" s="326" t="s">
        <v>193</v>
      </c>
      <c r="E118" s="325" t="s">
        <v>803</v>
      </c>
      <c r="F118" s="134"/>
      <c r="G118" s="28"/>
    </row>
    <row r="119" spans="1:7" s="33" customFormat="1" ht="12.75">
      <c r="A119" s="206" t="s">
        <v>188</v>
      </c>
      <c r="B119" s="234"/>
      <c r="C119" s="333" t="s">
        <v>800</v>
      </c>
      <c r="D119" s="326" t="s">
        <v>191</v>
      </c>
      <c r="E119" s="316">
        <v>5</v>
      </c>
      <c r="F119" s="390"/>
      <c r="G119" s="28"/>
    </row>
    <row r="120" spans="1:7" s="33" customFormat="1" ht="12.75">
      <c r="A120" s="206" t="s">
        <v>374</v>
      </c>
      <c r="B120" s="234"/>
      <c r="C120" s="324" t="s">
        <v>801</v>
      </c>
      <c r="D120" s="326" t="s">
        <v>209</v>
      </c>
      <c r="E120" s="325">
        <v>30</v>
      </c>
      <c r="F120" s="134"/>
      <c r="G120" s="28"/>
    </row>
    <row r="121" spans="1:7" s="33" customFormat="1" ht="12.75">
      <c r="A121" s="206" t="s">
        <v>375</v>
      </c>
      <c r="B121" s="234"/>
      <c r="C121" s="324" t="s">
        <v>802</v>
      </c>
      <c r="D121" s="326" t="s">
        <v>3</v>
      </c>
      <c r="E121" s="316">
        <v>1</v>
      </c>
      <c r="F121" s="134"/>
      <c r="G121" s="28"/>
    </row>
    <row r="122" spans="1:7" s="33" customFormat="1" ht="12.75">
      <c r="A122" s="206" t="s">
        <v>440</v>
      </c>
      <c r="B122" s="319"/>
      <c r="C122" s="48" t="s">
        <v>815</v>
      </c>
      <c r="D122" s="34" t="s">
        <v>268</v>
      </c>
      <c r="E122" s="36">
        <v>1</v>
      </c>
      <c r="F122" s="29"/>
      <c r="G122" s="28"/>
    </row>
    <row r="123" spans="1:7" s="33" customFormat="1" ht="25.5">
      <c r="A123" s="206" t="s">
        <v>441</v>
      </c>
      <c r="B123" s="234"/>
      <c r="C123" s="388" t="s">
        <v>823</v>
      </c>
      <c r="D123" s="389" t="s">
        <v>2</v>
      </c>
      <c r="E123" s="389">
        <v>1</v>
      </c>
      <c r="F123" s="391"/>
      <c r="G123" s="28"/>
    </row>
    <row r="124" spans="1:7" s="33" customFormat="1" ht="12.75">
      <c r="A124" s="206" t="s">
        <v>442</v>
      </c>
      <c r="B124" s="234"/>
      <c r="C124" s="248" t="s">
        <v>444</v>
      </c>
      <c r="D124" s="249" t="s">
        <v>3</v>
      </c>
      <c r="E124" s="250">
        <v>1</v>
      </c>
      <c r="F124" s="67"/>
      <c r="G124" s="28"/>
    </row>
    <row r="125" spans="1:7" s="33" customFormat="1" ht="12.75">
      <c r="A125" s="43" t="s">
        <v>0</v>
      </c>
      <c r="B125" s="18"/>
      <c r="C125" s="44" t="s">
        <v>1</v>
      </c>
      <c r="D125" s="37"/>
      <c r="E125" s="66"/>
      <c r="F125" s="45"/>
      <c r="G125" s="28"/>
    </row>
    <row r="126" spans="1:7" s="33" customFormat="1" ht="114.75">
      <c r="A126" s="43"/>
      <c r="B126" s="18"/>
      <c r="C126" s="32" t="s">
        <v>52</v>
      </c>
      <c r="D126" s="37" t="s">
        <v>2</v>
      </c>
      <c r="E126" s="66"/>
      <c r="F126" s="45"/>
      <c r="G126" s="28"/>
    </row>
    <row r="127" spans="1:7" ht="15.75">
      <c r="A127" s="25"/>
      <c r="B127" s="25"/>
      <c r="C127" s="26" t="s">
        <v>20</v>
      </c>
      <c r="D127" s="25" t="s">
        <v>9</v>
      </c>
      <c r="E127" s="27"/>
      <c r="F127" s="27"/>
      <c r="G127" s="27"/>
    </row>
    <row r="128" spans="3:7" ht="15.75">
      <c r="C128" s="13"/>
      <c r="D128" s="13"/>
      <c r="E128" s="13"/>
      <c r="F128" s="13"/>
      <c r="G128" s="13"/>
    </row>
    <row r="129" spans="1:5" ht="15.75">
      <c r="A129" s="11" t="s">
        <v>22</v>
      </c>
      <c r="B129" s="405"/>
      <c r="C129" s="406" t="s">
        <v>897</v>
      </c>
      <c r="E129" s="14"/>
    </row>
    <row r="130" spans="1:5" ht="15.75">
      <c r="A130" s="407"/>
      <c r="B130" s="12"/>
      <c r="C130" s="408" t="s">
        <v>4</v>
      </c>
      <c r="E130" s="14"/>
    </row>
    <row r="131" spans="1:5" ht="15.75">
      <c r="A131" s="407"/>
      <c r="B131" s="409" t="s">
        <v>5</v>
      </c>
      <c r="C131" s="406"/>
      <c r="E131" s="14"/>
    </row>
    <row r="132" spans="1:5" ht="15.75">
      <c r="A132" s="407"/>
      <c r="B132" s="12"/>
      <c r="C132" s="12"/>
      <c r="E132" s="14"/>
    </row>
    <row r="133" spans="1:5" ht="15.75">
      <c r="A133" s="11" t="s">
        <v>6</v>
      </c>
      <c r="B133" s="405"/>
      <c r="C133" s="406" t="s">
        <v>7</v>
      </c>
      <c r="E133" s="14"/>
    </row>
    <row r="134" spans="1:5" ht="15.75">
      <c r="A134" s="407"/>
      <c r="B134" s="12"/>
      <c r="C134" s="408" t="s">
        <v>4</v>
      </c>
      <c r="E134" s="14"/>
    </row>
    <row r="135" spans="1:5" ht="15.75">
      <c r="A135" s="407"/>
      <c r="B135" s="12"/>
      <c r="C135" s="12"/>
      <c r="E135" s="14"/>
    </row>
    <row r="136" spans="1:5" ht="15.75">
      <c r="A136" s="407"/>
      <c r="B136" s="409" t="s">
        <v>5</v>
      </c>
      <c r="C136" s="406" t="s">
        <v>8</v>
      </c>
      <c r="E136" s="14"/>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G43"/>
  <sheetViews>
    <sheetView showZeros="0" view="pageBreakPreview" zoomScale="60" zoomScalePageLayoutView="0" workbookViewId="0" topLeftCell="A1">
      <selection activeCell="I23" sqref="I23"/>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140625" style="14" customWidth="1"/>
    <col min="7" max="7" width="7.8515625" style="14" customWidth="1"/>
    <col min="8" max="8" width="10.140625" style="13" customWidth="1"/>
    <col min="9" max="16384" width="11.421875" style="13" customWidth="1"/>
  </cols>
  <sheetData>
    <row r="1" spans="1:7" ht="18">
      <c r="A1" s="7" t="s">
        <v>908</v>
      </c>
      <c r="B1" s="7"/>
      <c r="C1" s="7"/>
      <c r="D1" s="7"/>
      <c r="E1" s="7"/>
      <c r="F1" s="7"/>
      <c r="G1" s="7"/>
    </row>
    <row r="2" spans="1:7" ht="18">
      <c r="A2" s="3" t="s">
        <v>371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36.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6.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31"/>
      <c r="B17" s="31"/>
      <c r="C17" s="159" t="s">
        <v>384</v>
      </c>
      <c r="D17" s="34"/>
      <c r="E17" s="28"/>
      <c r="F17" s="75"/>
      <c r="G17" s="28"/>
    </row>
    <row r="18" spans="1:7" s="33" customFormat="1" ht="25.5">
      <c r="A18" s="206" t="s">
        <v>53</v>
      </c>
      <c r="B18" s="234"/>
      <c r="C18" s="38" t="s">
        <v>376</v>
      </c>
      <c r="D18" s="39" t="s">
        <v>206</v>
      </c>
      <c r="E18" s="104">
        <v>2</v>
      </c>
      <c r="F18" s="28"/>
      <c r="G18" s="28"/>
    </row>
    <row r="19" spans="1:7" s="33" customFormat="1" ht="25.5">
      <c r="A19" s="206" t="s">
        <v>65</v>
      </c>
      <c r="B19" s="234"/>
      <c r="C19" s="41" t="s">
        <v>377</v>
      </c>
      <c r="D19" s="39" t="s">
        <v>206</v>
      </c>
      <c r="E19" s="104">
        <v>4</v>
      </c>
      <c r="F19" s="28"/>
      <c r="G19" s="28"/>
    </row>
    <row r="20" spans="1:7" s="33" customFormat="1" ht="25.5">
      <c r="A20" s="206" t="s">
        <v>54</v>
      </c>
      <c r="B20" s="234"/>
      <c r="C20" s="41" t="s">
        <v>378</v>
      </c>
      <c r="D20" s="39" t="s">
        <v>206</v>
      </c>
      <c r="E20" s="104">
        <v>4</v>
      </c>
      <c r="F20" s="28"/>
      <c r="G20" s="28"/>
    </row>
    <row r="21" spans="1:7" s="33" customFormat="1" ht="25.5">
      <c r="A21" s="206" t="s">
        <v>30</v>
      </c>
      <c r="B21" s="234"/>
      <c r="C21" s="41" t="s">
        <v>372</v>
      </c>
      <c r="D21" s="39" t="s">
        <v>206</v>
      </c>
      <c r="E21" s="104">
        <v>2</v>
      </c>
      <c r="F21" s="28"/>
      <c r="G21" s="28"/>
    </row>
    <row r="22" spans="1:7" s="33" customFormat="1" ht="25.5">
      <c r="A22" s="206" t="s">
        <v>79</v>
      </c>
      <c r="B22" s="234"/>
      <c r="C22" s="41" t="s">
        <v>379</v>
      </c>
      <c r="D22" s="39" t="s">
        <v>206</v>
      </c>
      <c r="E22" s="104">
        <v>2</v>
      </c>
      <c r="F22" s="28"/>
      <c r="G22" s="28"/>
    </row>
    <row r="23" spans="1:7" s="33" customFormat="1" ht="25.5">
      <c r="A23" s="206" t="s">
        <v>31</v>
      </c>
      <c r="B23" s="234"/>
      <c r="C23" s="40" t="s">
        <v>380</v>
      </c>
      <c r="D23" s="39" t="s">
        <v>206</v>
      </c>
      <c r="E23" s="104">
        <v>2</v>
      </c>
      <c r="F23" s="28"/>
      <c r="G23" s="28"/>
    </row>
    <row r="24" spans="1:7" s="33" customFormat="1" ht="20.25" customHeight="1">
      <c r="A24" s="206" t="s">
        <v>32</v>
      </c>
      <c r="B24" s="234"/>
      <c r="C24" s="40" t="s">
        <v>381</v>
      </c>
      <c r="D24" s="39" t="s">
        <v>206</v>
      </c>
      <c r="E24" s="104">
        <v>3</v>
      </c>
      <c r="F24" s="28"/>
      <c r="G24" s="28"/>
    </row>
    <row r="25" spans="1:7" s="33" customFormat="1" ht="18" customHeight="1">
      <c r="A25" s="206" t="s">
        <v>33</v>
      </c>
      <c r="B25" s="234"/>
      <c r="C25" s="40" t="s">
        <v>373</v>
      </c>
      <c r="D25" s="39" t="s">
        <v>206</v>
      </c>
      <c r="E25" s="104">
        <v>2</v>
      </c>
      <c r="F25" s="28"/>
      <c r="G25" s="28"/>
    </row>
    <row r="26" spans="1:7" s="33" customFormat="1" ht="18.75" customHeight="1">
      <c r="A26" s="206" t="s">
        <v>187</v>
      </c>
      <c r="B26" s="234"/>
      <c r="C26" s="40" t="s">
        <v>382</v>
      </c>
      <c r="D26" s="39" t="s">
        <v>206</v>
      </c>
      <c r="E26" s="104">
        <v>2</v>
      </c>
      <c r="F26" s="28"/>
      <c r="G26" s="28"/>
    </row>
    <row r="27" spans="1:7" s="33" customFormat="1" ht="25.5" customHeight="1">
      <c r="A27" s="206" t="s">
        <v>188</v>
      </c>
      <c r="B27" s="234"/>
      <c r="C27" s="177" t="s">
        <v>809</v>
      </c>
      <c r="D27" s="154" t="s">
        <v>25</v>
      </c>
      <c r="E27" s="134">
        <v>2</v>
      </c>
      <c r="F27" s="334"/>
      <c r="G27" s="28"/>
    </row>
    <row r="28" spans="1:7" s="33" customFormat="1" ht="18.75" customHeight="1">
      <c r="A28" s="206" t="s">
        <v>374</v>
      </c>
      <c r="B28" s="234"/>
      <c r="C28" s="40" t="s">
        <v>385</v>
      </c>
      <c r="D28" s="34" t="s">
        <v>25</v>
      </c>
      <c r="E28" s="29">
        <v>2</v>
      </c>
      <c r="F28" s="75"/>
      <c r="G28" s="28"/>
    </row>
    <row r="29" spans="1:7" s="33" customFormat="1" ht="18.75" customHeight="1">
      <c r="A29" s="206" t="s">
        <v>375</v>
      </c>
      <c r="B29" s="234"/>
      <c r="C29" s="40" t="s">
        <v>386</v>
      </c>
      <c r="D29" s="34" t="s">
        <v>25</v>
      </c>
      <c r="E29" s="29">
        <v>1</v>
      </c>
      <c r="F29" s="75"/>
      <c r="G29" s="28"/>
    </row>
    <row r="30" spans="1:7" s="33" customFormat="1" ht="12.75">
      <c r="A30" s="43" t="s">
        <v>0</v>
      </c>
      <c r="B30" s="18"/>
      <c r="C30" s="44" t="s">
        <v>1</v>
      </c>
      <c r="D30" s="37"/>
      <c r="E30" s="66"/>
      <c r="F30" s="45"/>
      <c r="G30" s="28"/>
    </row>
    <row r="31" spans="1:7" s="33" customFormat="1" ht="127.5">
      <c r="A31" s="43"/>
      <c r="B31" s="18"/>
      <c r="C31" s="32" t="s">
        <v>52</v>
      </c>
      <c r="D31" s="37" t="s">
        <v>2</v>
      </c>
      <c r="E31" s="66"/>
      <c r="F31" s="45"/>
      <c r="G31" s="28"/>
    </row>
    <row r="32" spans="1:7" ht="15.75">
      <c r="A32" s="25"/>
      <c r="B32" s="25"/>
      <c r="C32" s="26" t="s">
        <v>20</v>
      </c>
      <c r="D32" s="25" t="s">
        <v>9</v>
      </c>
      <c r="E32" s="27"/>
      <c r="F32" s="27"/>
      <c r="G32" s="27"/>
    </row>
    <row r="33" spans="3:7" ht="15.75">
      <c r="C33" s="13"/>
      <c r="D33" s="13"/>
      <c r="E33" s="13"/>
      <c r="F33" s="13"/>
      <c r="G33" s="13"/>
    </row>
    <row r="34" spans="1:5" ht="15.75">
      <c r="A34" s="11" t="s">
        <v>22</v>
      </c>
      <c r="B34" s="405"/>
      <c r="C34" s="406" t="s">
        <v>897</v>
      </c>
      <c r="E34" s="14"/>
    </row>
    <row r="35" spans="1:5" ht="15.75">
      <c r="A35" s="407"/>
      <c r="B35" s="12"/>
      <c r="C35" s="408" t="s">
        <v>4</v>
      </c>
      <c r="E35" s="14"/>
    </row>
    <row r="36" spans="1:5" ht="15.75">
      <c r="A36" s="407"/>
      <c r="B36" s="409" t="s">
        <v>5</v>
      </c>
      <c r="C36" s="406"/>
      <c r="E36" s="14"/>
    </row>
    <row r="37" spans="1:5" ht="15.75">
      <c r="A37" s="407"/>
      <c r="B37" s="12"/>
      <c r="C37" s="12"/>
      <c r="E37" s="14"/>
    </row>
    <row r="38" spans="1:5" ht="15.75">
      <c r="A38" s="11" t="s">
        <v>6</v>
      </c>
      <c r="B38" s="405"/>
      <c r="C38" s="406" t="s">
        <v>7</v>
      </c>
      <c r="E38" s="14"/>
    </row>
    <row r="39" spans="1:5" ht="15.75">
      <c r="A39" s="407"/>
      <c r="B39" s="12"/>
      <c r="C39" s="408" t="s">
        <v>4</v>
      </c>
      <c r="E39" s="14"/>
    </row>
    <row r="40" spans="1:5" ht="15.75">
      <c r="A40" s="407"/>
      <c r="B40" s="12"/>
      <c r="C40" s="12"/>
      <c r="E40" s="14"/>
    </row>
    <row r="41" spans="1:5" ht="15.75">
      <c r="A41" s="407"/>
      <c r="B41" s="409" t="s">
        <v>5</v>
      </c>
      <c r="C41" s="406" t="s">
        <v>8</v>
      </c>
      <c r="E41" s="14"/>
    </row>
    <row r="43" spans="3:7" ht="15.75">
      <c r="C43" s="13"/>
      <c r="D43" s="13"/>
      <c r="E43" s="13"/>
      <c r="F43" s="13"/>
      <c r="G43" s="1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H24" sqref="H24"/>
    </sheetView>
  </sheetViews>
  <sheetFormatPr defaultColWidth="11.421875" defaultRowHeight="15"/>
  <cols>
    <col min="1" max="1" width="4.7109375" style="14" customWidth="1"/>
    <col min="2" max="2" width="6.8515625" style="14" customWidth="1"/>
    <col min="3" max="3" width="40.28125" style="14" customWidth="1"/>
    <col min="4" max="4" width="6.28125" style="14" customWidth="1"/>
    <col min="5" max="5" width="7.7109375" style="53" customWidth="1"/>
    <col min="6" max="6" width="9.28125" style="14" customWidth="1"/>
    <col min="7" max="7" width="8.421875" style="14" customWidth="1"/>
    <col min="8" max="16384" width="11.421875" style="13" customWidth="1"/>
  </cols>
  <sheetData>
    <row r="1" spans="1:7" ht="18">
      <c r="A1" s="7" t="s">
        <v>905</v>
      </c>
      <c r="B1" s="7"/>
      <c r="C1" s="7"/>
      <c r="D1" s="7"/>
      <c r="E1" s="7"/>
      <c r="F1" s="7"/>
      <c r="G1" s="7"/>
    </row>
    <row r="2" spans="1:7" ht="18">
      <c r="A2" s="3" t="s">
        <v>906</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24" customHeight="1">
      <c r="A6" s="6" t="s">
        <v>899</v>
      </c>
      <c r="B6" s="8"/>
      <c r="C6" s="8"/>
      <c r="D6" s="8"/>
      <c r="E6" s="8"/>
      <c r="F6" s="8"/>
      <c r="G6" s="8"/>
    </row>
    <row r="7" spans="1:7" ht="15.75">
      <c r="A7" s="2" t="s">
        <v>900</v>
      </c>
      <c r="B7" s="9"/>
      <c r="C7" s="9"/>
      <c r="D7" s="9"/>
      <c r="E7" s="9"/>
      <c r="F7" s="9"/>
      <c r="G7" s="9"/>
    </row>
    <row r="8" spans="1:7" ht="25.5" customHeight="1">
      <c r="A8" s="394" t="s">
        <v>21</v>
      </c>
      <c r="B8" s="395"/>
      <c r="C8" s="395" t="s">
        <v>901</v>
      </c>
      <c r="D8" s="395"/>
      <c r="E8" s="395"/>
      <c r="F8" s="395"/>
      <c r="G8" s="395"/>
    </row>
    <row r="9" spans="1:7" ht="75.75" customHeight="1">
      <c r="A9" s="4" t="s">
        <v>891</v>
      </c>
      <c r="B9" s="4"/>
      <c r="C9" s="4"/>
      <c r="D9" s="4"/>
      <c r="E9" s="4"/>
      <c r="F9" s="4"/>
      <c r="G9" s="4"/>
    </row>
    <row r="10" spans="1:7" ht="15.75">
      <c r="A10" s="10"/>
      <c r="B10" s="10"/>
      <c r="C10" s="10"/>
      <c r="D10" s="5"/>
      <c r="E10" s="5"/>
      <c r="F10" s="5"/>
      <c r="G10" s="5"/>
    </row>
    <row r="11" spans="1:7" ht="16.5">
      <c r="A11" s="396" t="s">
        <v>907</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2.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17"/>
      <c r="B17" s="36"/>
      <c r="C17" s="197" t="s">
        <v>302</v>
      </c>
      <c r="D17" s="77"/>
      <c r="E17" s="77"/>
      <c r="F17" s="77"/>
      <c r="G17" s="28"/>
    </row>
    <row r="18" spans="1:7" s="33" customFormat="1" ht="12.75">
      <c r="A18" s="16" t="s">
        <v>53</v>
      </c>
      <c r="B18" s="198"/>
      <c r="C18" s="199" t="s">
        <v>301</v>
      </c>
      <c r="D18" s="200" t="s">
        <v>193</v>
      </c>
      <c r="E18" s="201">
        <v>24</v>
      </c>
      <c r="F18" s="45"/>
      <c r="G18" s="28"/>
    </row>
    <row r="19" spans="1:7" s="33" customFormat="1" ht="30" customHeight="1">
      <c r="A19" s="16" t="s">
        <v>65</v>
      </c>
      <c r="B19" s="16"/>
      <c r="C19" s="202" t="s">
        <v>306</v>
      </c>
      <c r="D19" s="29" t="s">
        <v>193</v>
      </c>
      <c r="E19" s="201">
        <v>4.3</v>
      </c>
      <c r="F19" s="15"/>
      <c r="G19" s="28"/>
    </row>
    <row r="20" spans="1:7" s="33" customFormat="1" ht="12.75">
      <c r="A20" s="16"/>
      <c r="B20" s="16"/>
      <c r="C20" s="80" t="s">
        <v>303</v>
      </c>
      <c r="D20" s="29" t="s">
        <v>193</v>
      </c>
      <c r="E20" s="201">
        <f>ROUND(1.1*E19,2)</f>
        <v>4.73</v>
      </c>
      <c r="F20" s="203"/>
      <c r="G20" s="28"/>
    </row>
    <row r="21" spans="1:7" s="33" customFormat="1" ht="57" customHeight="1">
      <c r="A21" s="31">
        <v>3</v>
      </c>
      <c r="B21" s="31"/>
      <c r="C21" s="199" t="s">
        <v>304</v>
      </c>
      <c r="D21" s="200" t="s">
        <v>193</v>
      </c>
      <c r="E21" s="204">
        <v>6.85</v>
      </c>
      <c r="F21" s="45"/>
      <c r="G21" s="28"/>
    </row>
    <row r="22" spans="1:7" s="33" customFormat="1" ht="12.75">
      <c r="A22" s="31"/>
      <c r="B22" s="34"/>
      <c r="C22" s="198" t="s">
        <v>307</v>
      </c>
      <c r="D22" s="200" t="s">
        <v>193</v>
      </c>
      <c r="E22" s="204">
        <f>ROUND(E21*1.05,2)</f>
        <v>7.19</v>
      </c>
      <c r="F22" s="45"/>
      <c r="G22" s="28"/>
    </row>
    <row r="23" spans="1:7" s="33" customFormat="1" ht="12.75">
      <c r="A23" s="31"/>
      <c r="B23" s="31"/>
      <c r="C23" s="198" t="s">
        <v>308</v>
      </c>
      <c r="D23" s="200" t="s">
        <v>209</v>
      </c>
      <c r="E23" s="204">
        <v>6.85</v>
      </c>
      <c r="F23" s="203"/>
      <c r="G23" s="28"/>
    </row>
    <row r="24" spans="1:7" s="33" customFormat="1" ht="12.75">
      <c r="A24" s="31"/>
      <c r="B24" s="34"/>
      <c r="C24" s="205" t="s">
        <v>305</v>
      </c>
      <c r="D24" s="36" t="s">
        <v>191</v>
      </c>
      <c r="E24" s="28">
        <f>ROUND(2*E21,2)</f>
        <v>13.7</v>
      </c>
      <c r="F24" s="28"/>
      <c r="G24" s="28"/>
    </row>
    <row r="25" spans="1:7" s="33" customFormat="1" ht="76.5">
      <c r="A25" s="31">
        <v>4</v>
      </c>
      <c r="B25" s="31"/>
      <c r="C25" s="40" t="s">
        <v>329</v>
      </c>
      <c r="D25" s="34" t="s">
        <v>206</v>
      </c>
      <c r="E25" s="191">
        <v>7</v>
      </c>
      <c r="F25" s="75"/>
      <c r="G25" s="28"/>
    </row>
    <row r="26" spans="1:7" s="33" customFormat="1" ht="12.75">
      <c r="A26" s="17"/>
      <c r="B26" s="36"/>
      <c r="C26" s="197" t="s">
        <v>309</v>
      </c>
      <c r="D26" s="77"/>
      <c r="E26" s="77"/>
      <c r="F26" s="77"/>
      <c r="G26" s="28"/>
    </row>
    <row r="27" spans="1:7" s="33" customFormat="1" ht="12.75">
      <c r="A27" s="16" t="s">
        <v>79</v>
      </c>
      <c r="B27" s="198"/>
      <c r="C27" s="199" t="s">
        <v>301</v>
      </c>
      <c r="D27" s="200" t="s">
        <v>193</v>
      </c>
      <c r="E27" s="201">
        <v>2.5</v>
      </c>
      <c r="F27" s="45"/>
      <c r="G27" s="28"/>
    </row>
    <row r="28" spans="1:7" s="33" customFormat="1" ht="17.25" customHeight="1">
      <c r="A28" s="16" t="s">
        <v>31</v>
      </c>
      <c r="B28" s="16"/>
      <c r="C28" s="202" t="s">
        <v>310</v>
      </c>
      <c r="D28" s="29" t="s">
        <v>193</v>
      </c>
      <c r="E28" s="201">
        <v>0.23</v>
      </c>
      <c r="F28" s="15"/>
      <c r="G28" s="28"/>
    </row>
    <row r="29" spans="1:7" s="33" customFormat="1" ht="12.75">
      <c r="A29" s="16"/>
      <c r="B29" s="16"/>
      <c r="C29" s="80" t="s">
        <v>303</v>
      </c>
      <c r="D29" s="29" t="s">
        <v>193</v>
      </c>
      <c r="E29" s="201">
        <f>ROUND(1.1*E28,2)</f>
        <v>0.25</v>
      </c>
      <c r="F29" s="203"/>
      <c r="G29" s="28"/>
    </row>
    <row r="30" spans="1:7" s="33" customFormat="1" ht="63.75">
      <c r="A30" s="31">
        <v>7</v>
      </c>
      <c r="B30" s="31"/>
      <c r="C30" s="199" t="s">
        <v>315</v>
      </c>
      <c r="D30" s="200" t="s">
        <v>193</v>
      </c>
      <c r="E30" s="204">
        <f>1.2+0.21</f>
        <v>1.41</v>
      </c>
      <c r="F30" s="45"/>
      <c r="G30" s="28"/>
    </row>
    <row r="31" spans="1:7" s="33" customFormat="1" ht="12.75">
      <c r="A31" s="31"/>
      <c r="B31" s="34"/>
      <c r="C31" s="198" t="s">
        <v>307</v>
      </c>
      <c r="D31" s="200" t="s">
        <v>193</v>
      </c>
      <c r="E31" s="204">
        <f>ROUND(1.2*1.05,2)</f>
        <v>1.26</v>
      </c>
      <c r="F31" s="45"/>
      <c r="G31" s="28"/>
    </row>
    <row r="32" spans="1:7" s="33" customFormat="1" ht="12.75">
      <c r="A32" s="31"/>
      <c r="B32" s="34"/>
      <c r="C32" s="198" t="s">
        <v>314</v>
      </c>
      <c r="D32" s="200" t="s">
        <v>193</v>
      </c>
      <c r="E32" s="204">
        <f>ROUND(0.21*1.05,2)</f>
        <v>0.22</v>
      </c>
      <c r="F32" s="45"/>
      <c r="G32" s="28"/>
    </row>
    <row r="33" spans="1:7" s="33" customFormat="1" ht="25.5">
      <c r="A33" s="31"/>
      <c r="B33" s="31"/>
      <c r="C33" s="198" t="s">
        <v>316</v>
      </c>
      <c r="D33" s="200" t="s">
        <v>209</v>
      </c>
      <c r="E33" s="204">
        <f>18.2+8.9</f>
        <v>27.1</v>
      </c>
      <c r="F33" s="203"/>
      <c r="G33" s="28"/>
    </row>
    <row r="34" spans="1:7" s="33" customFormat="1" ht="12.75">
      <c r="A34" s="31"/>
      <c r="B34" s="34"/>
      <c r="C34" s="205" t="s">
        <v>305</v>
      </c>
      <c r="D34" s="36" t="s">
        <v>191</v>
      </c>
      <c r="E34" s="28">
        <v>7.6</v>
      </c>
      <c r="F34" s="28"/>
      <c r="G34" s="28"/>
    </row>
    <row r="35" spans="1:7" s="33" customFormat="1" ht="25.5">
      <c r="A35" s="31">
        <v>8</v>
      </c>
      <c r="B35" s="79"/>
      <c r="C35" s="210" t="s">
        <v>323</v>
      </c>
      <c r="D35" s="211" t="s">
        <v>311</v>
      </c>
      <c r="E35" s="214">
        <f>ROUND((E36+E37+E38)/1000,3)</f>
        <v>0.079</v>
      </c>
      <c r="F35" s="213"/>
      <c r="G35" s="28"/>
    </row>
    <row r="36" spans="1:7" s="33" customFormat="1" ht="12.75">
      <c r="A36" s="31"/>
      <c r="B36" s="18"/>
      <c r="C36" s="46" t="s">
        <v>320</v>
      </c>
      <c r="D36" s="88" t="s">
        <v>209</v>
      </c>
      <c r="E36" s="28">
        <v>49.2</v>
      </c>
      <c r="F36" s="29"/>
      <c r="G36" s="28"/>
    </row>
    <row r="37" spans="1:7" s="33" customFormat="1" ht="12.75">
      <c r="A37" s="31"/>
      <c r="B37" s="18"/>
      <c r="C37" s="46" t="s">
        <v>321</v>
      </c>
      <c r="D37" s="88" t="s">
        <v>209</v>
      </c>
      <c r="E37" s="28">
        <v>28.3</v>
      </c>
      <c r="F37" s="29"/>
      <c r="G37" s="28"/>
    </row>
    <row r="38" spans="1:7" s="33" customFormat="1" ht="12.75">
      <c r="A38" s="31"/>
      <c r="B38" s="18"/>
      <c r="C38" s="46" t="s">
        <v>322</v>
      </c>
      <c r="D38" s="88" t="s">
        <v>209</v>
      </c>
      <c r="E38" s="28">
        <v>1.6</v>
      </c>
      <c r="F38" s="29"/>
      <c r="G38" s="28"/>
    </row>
    <row r="39" spans="1:7" s="33" customFormat="1" ht="25.5">
      <c r="A39" s="31">
        <v>9</v>
      </c>
      <c r="B39" s="79"/>
      <c r="C39" s="210" t="s">
        <v>324</v>
      </c>
      <c r="D39" s="211" t="s">
        <v>311</v>
      </c>
      <c r="E39" s="214">
        <f>ROUND((E40+E41+E42+E43+E44+E45)/1000,3)</f>
        <v>0.327</v>
      </c>
      <c r="F39" s="213"/>
      <c r="G39" s="28"/>
    </row>
    <row r="40" spans="1:7" s="33" customFormat="1" ht="12.75">
      <c r="A40" s="31"/>
      <c r="B40" s="18"/>
      <c r="C40" s="46" t="s">
        <v>810</v>
      </c>
      <c r="D40" s="88" t="s">
        <v>209</v>
      </c>
      <c r="E40" s="28">
        <v>240.4</v>
      </c>
      <c r="F40" s="29"/>
      <c r="G40" s="28"/>
    </row>
    <row r="41" spans="1:7" s="33" customFormat="1" ht="12.75">
      <c r="A41" s="31"/>
      <c r="B41" s="18"/>
      <c r="C41" s="46" t="s">
        <v>321</v>
      </c>
      <c r="D41" s="88" t="s">
        <v>209</v>
      </c>
      <c r="E41" s="28">
        <v>28.3</v>
      </c>
      <c r="F41" s="29"/>
      <c r="G41" s="28"/>
    </row>
    <row r="42" spans="1:7" s="33" customFormat="1" ht="12.75">
      <c r="A42" s="31"/>
      <c r="B42" s="18"/>
      <c r="C42" s="46" t="s">
        <v>325</v>
      </c>
      <c r="D42" s="88" t="s">
        <v>209</v>
      </c>
      <c r="E42" s="28">
        <v>3.1</v>
      </c>
      <c r="F42" s="29"/>
      <c r="G42" s="28"/>
    </row>
    <row r="43" spans="1:7" s="33" customFormat="1" ht="12.75">
      <c r="A43" s="31"/>
      <c r="B43" s="18"/>
      <c r="C43" s="46" t="s">
        <v>326</v>
      </c>
      <c r="D43" s="88" t="s">
        <v>209</v>
      </c>
      <c r="E43" s="28">
        <v>18.9</v>
      </c>
      <c r="F43" s="29"/>
      <c r="G43" s="28"/>
    </row>
    <row r="44" spans="1:7" s="33" customFormat="1" ht="12.75">
      <c r="A44" s="31"/>
      <c r="B44" s="18"/>
      <c r="C44" s="46" t="s">
        <v>811</v>
      </c>
      <c r="D44" s="88" t="s">
        <v>209</v>
      </c>
      <c r="E44" s="28">
        <v>25.7</v>
      </c>
      <c r="F44" s="29"/>
      <c r="G44" s="28"/>
    </row>
    <row r="45" spans="1:7" s="33" customFormat="1" ht="12.75">
      <c r="A45" s="31"/>
      <c r="B45" s="18"/>
      <c r="C45" s="46" t="s">
        <v>812</v>
      </c>
      <c r="D45" s="88" t="s">
        <v>209</v>
      </c>
      <c r="E45" s="28">
        <v>10.5</v>
      </c>
      <c r="F45" s="29"/>
      <c r="G45" s="28"/>
    </row>
    <row r="46" spans="1:7" s="33" customFormat="1" ht="25.5">
      <c r="A46" s="31">
        <v>10</v>
      </c>
      <c r="B46" s="18"/>
      <c r="C46" s="40" t="s">
        <v>341</v>
      </c>
      <c r="D46" s="211" t="s">
        <v>191</v>
      </c>
      <c r="E46" s="212">
        <v>1.56</v>
      </c>
      <c r="F46" s="213"/>
      <c r="G46" s="28"/>
    </row>
    <row r="47" spans="1:7" s="33" customFormat="1" ht="25.5">
      <c r="A47" s="31">
        <v>11</v>
      </c>
      <c r="B47" s="18"/>
      <c r="C47" s="210" t="s">
        <v>327</v>
      </c>
      <c r="D47" s="211" t="s">
        <v>206</v>
      </c>
      <c r="E47" s="212">
        <v>6</v>
      </c>
      <c r="F47" s="213"/>
      <c r="G47" s="28"/>
    </row>
    <row r="48" spans="1:7" s="33" customFormat="1" ht="12.75">
      <c r="A48" s="31">
        <v>12</v>
      </c>
      <c r="B48" s="18"/>
      <c r="C48" s="219" t="s">
        <v>328</v>
      </c>
      <c r="D48" s="299" t="s">
        <v>3</v>
      </c>
      <c r="E48" s="410">
        <v>1</v>
      </c>
      <c r="F48" s="220"/>
      <c r="G48" s="28"/>
    </row>
    <row r="49" spans="1:7" s="33" customFormat="1" ht="12.75">
      <c r="A49" s="31"/>
      <c r="B49" s="194"/>
      <c r="C49" s="195" t="s">
        <v>331</v>
      </c>
      <c r="D49" s="88"/>
      <c r="E49" s="87"/>
      <c r="F49" s="29"/>
      <c r="G49" s="28"/>
    </row>
    <row r="50" spans="1:7" s="33" customFormat="1" ht="44.25" customHeight="1">
      <c r="A50" s="31">
        <v>13</v>
      </c>
      <c r="B50" s="31"/>
      <c r="C50" s="221" t="s">
        <v>332</v>
      </c>
      <c r="D50" s="127" t="s">
        <v>311</v>
      </c>
      <c r="E50" s="222">
        <f>ROUND((E51+E52+E53+E54+E55+E56)/1000,3)</f>
        <v>0.069</v>
      </c>
      <c r="F50" s="104"/>
      <c r="G50" s="28"/>
    </row>
    <row r="51" spans="1:7" s="33" customFormat="1" ht="12.75">
      <c r="A51" s="31"/>
      <c r="B51" s="31"/>
      <c r="C51" s="223" t="s">
        <v>334</v>
      </c>
      <c r="D51" s="130" t="s">
        <v>209</v>
      </c>
      <c r="E51" s="224">
        <v>24.5</v>
      </c>
      <c r="F51" s="104"/>
      <c r="G51" s="28"/>
    </row>
    <row r="52" spans="1:7" s="33" customFormat="1" ht="12.75">
      <c r="A52" s="31"/>
      <c r="B52" s="31"/>
      <c r="C52" s="223" t="s">
        <v>335</v>
      </c>
      <c r="D52" s="130" t="s">
        <v>209</v>
      </c>
      <c r="E52" s="224">
        <v>15.3</v>
      </c>
      <c r="F52" s="104"/>
      <c r="G52" s="28"/>
    </row>
    <row r="53" spans="1:7" s="33" customFormat="1" ht="12.75">
      <c r="A53" s="31"/>
      <c r="B53" s="31"/>
      <c r="C53" s="223" t="s">
        <v>336</v>
      </c>
      <c r="D53" s="130" t="s">
        <v>209</v>
      </c>
      <c r="E53" s="224">
        <v>21.3</v>
      </c>
      <c r="F53" s="104"/>
      <c r="G53" s="28"/>
    </row>
    <row r="54" spans="1:7" s="33" customFormat="1" ht="12.75">
      <c r="A54" s="31"/>
      <c r="B54" s="31"/>
      <c r="C54" s="46" t="s">
        <v>337</v>
      </c>
      <c r="D54" s="88" t="s">
        <v>209</v>
      </c>
      <c r="E54" s="224">
        <v>3.3</v>
      </c>
      <c r="F54" s="104"/>
      <c r="G54" s="28"/>
    </row>
    <row r="55" spans="1:7" s="33" customFormat="1" ht="12.75">
      <c r="A55" s="31"/>
      <c r="B55" s="31"/>
      <c r="C55" s="46" t="s">
        <v>338</v>
      </c>
      <c r="D55" s="88" t="s">
        <v>209</v>
      </c>
      <c r="E55" s="224">
        <v>4</v>
      </c>
      <c r="F55" s="104"/>
      <c r="G55" s="28"/>
    </row>
    <row r="56" spans="1:7" s="33" customFormat="1" ht="12.75">
      <c r="A56" s="31"/>
      <c r="B56" s="31"/>
      <c r="C56" s="46" t="s">
        <v>339</v>
      </c>
      <c r="D56" s="88" t="s">
        <v>209</v>
      </c>
      <c r="E56" s="224">
        <v>0.8</v>
      </c>
      <c r="F56" s="104"/>
      <c r="G56" s="28"/>
    </row>
    <row r="57" spans="1:7" s="33" customFormat="1" ht="25.5">
      <c r="A57" s="31"/>
      <c r="B57" s="31"/>
      <c r="C57" s="192" t="s">
        <v>340</v>
      </c>
      <c r="D57" s="39" t="s">
        <v>268</v>
      </c>
      <c r="E57" s="29">
        <v>14</v>
      </c>
      <c r="F57" s="104"/>
      <c r="G57" s="28"/>
    </row>
    <row r="58" spans="1:7" s="33" customFormat="1" ht="12.75">
      <c r="A58" s="31">
        <v>14</v>
      </c>
      <c r="B58" s="31"/>
      <c r="C58" s="40" t="s">
        <v>333</v>
      </c>
      <c r="D58" s="34" t="s">
        <v>3</v>
      </c>
      <c r="E58" s="28">
        <v>1</v>
      </c>
      <c r="F58" s="75"/>
      <c r="G58" s="28"/>
    </row>
    <row r="59" spans="1:7" s="33" customFormat="1" ht="25.5">
      <c r="A59" s="31"/>
      <c r="B59" s="34"/>
      <c r="C59" s="46" t="s">
        <v>294</v>
      </c>
      <c r="D59" s="34" t="s">
        <v>206</v>
      </c>
      <c r="E59" s="28">
        <v>4</v>
      </c>
      <c r="F59" s="75"/>
      <c r="G59" s="28"/>
    </row>
    <row r="60" spans="1:7" s="33" customFormat="1" ht="25.5">
      <c r="A60" s="31"/>
      <c r="B60" s="31"/>
      <c r="C60" s="46" t="s">
        <v>297</v>
      </c>
      <c r="D60" s="34" t="s">
        <v>206</v>
      </c>
      <c r="E60" s="29">
        <v>2</v>
      </c>
      <c r="F60" s="75"/>
      <c r="G60" s="28"/>
    </row>
    <row r="61" spans="1:7" s="33" customFormat="1" ht="12.75">
      <c r="A61" s="31"/>
      <c r="B61" s="34"/>
      <c r="C61" s="46" t="s">
        <v>295</v>
      </c>
      <c r="D61" s="34" t="s">
        <v>206</v>
      </c>
      <c r="E61" s="29">
        <v>5</v>
      </c>
      <c r="F61" s="75"/>
      <c r="G61" s="28"/>
    </row>
    <row r="62" spans="1:7" s="33" customFormat="1" ht="25.5">
      <c r="A62" s="31"/>
      <c r="B62" s="34"/>
      <c r="C62" s="46" t="s">
        <v>296</v>
      </c>
      <c r="D62" s="34" t="s">
        <v>206</v>
      </c>
      <c r="E62" s="29">
        <v>8</v>
      </c>
      <c r="F62" s="75"/>
      <c r="G62" s="28"/>
    </row>
    <row r="63" spans="1:7" s="33" customFormat="1" ht="12.75">
      <c r="A63" s="31"/>
      <c r="B63" s="34"/>
      <c r="C63" s="46" t="s">
        <v>298</v>
      </c>
      <c r="D63" s="34" t="s">
        <v>206</v>
      </c>
      <c r="E63" s="29">
        <v>2</v>
      </c>
      <c r="F63" s="75"/>
      <c r="G63" s="28"/>
    </row>
    <row r="64" spans="1:7" s="33" customFormat="1" ht="38.25">
      <c r="A64" s="31"/>
      <c r="B64" s="34"/>
      <c r="C64" s="46" t="s">
        <v>300</v>
      </c>
      <c r="D64" s="34" t="s">
        <v>206</v>
      </c>
      <c r="E64" s="29">
        <v>2</v>
      </c>
      <c r="F64" s="75"/>
      <c r="G64" s="28"/>
    </row>
    <row r="65" spans="1:7" s="33" customFormat="1" ht="12.75">
      <c r="A65" s="31"/>
      <c r="B65" s="31"/>
      <c r="C65" s="46" t="s">
        <v>299</v>
      </c>
      <c r="D65" s="34" t="s">
        <v>3</v>
      </c>
      <c r="E65" s="29">
        <v>1</v>
      </c>
      <c r="F65" s="75"/>
      <c r="G65" s="28"/>
    </row>
    <row r="66" spans="1:7" s="33" customFormat="1" ht="21" customHeight="1">
      <c r="A66" s="31">
        <v>15</v>
      </c>
      <c r="B66" s="18"/>
      <c r="C66" s="38" t="s">
        <v>312</v>
      </c>
      <c r="D66" s="39" t="s">
        <v>191</v>
      </c>
      <c r="E66" s="28">
        <f>ROUND((E35+E39+E50)*35,2)</f>
        <v>16.63</v>
      </c>
      <c r="F66" s="104"/>
      <c r="G66" s="28"/>
    </row>
    <row r="67" spans="1:7" s="33" customFormat="1" ht="25.5">
      <c r="A67" s="31">
        <v>16</v>
      </c>
      <c r="B67" s="198"/>
      <c r="C67" s="38" t="s">
        <v>313</v>
      </c>
      <c r="D67" s="39" t="s">
        <v>191</v>
      </c>
      <c r="E67" s="104">
        <f>E66</f>
        <v>16.63</v>
      </c>
      <c r="F67" s="104"/>
      <c r="G67" s="28"/>
    </row>
    <row r="68" spans="1:7" s="33" customFormat="1" ht="42.75" customHeight="1">
      <c r="A68" s="31">
        <v>17</v>
      </c>
      <c r="B68" s="198"/>
      <c r="C68" s="38" t="s">
        <v>330</v>
      </c>
      <c r="D68" s="39" t="s">
        <v>191</v>
      </c>
      <c r="E68" s="104">
        <f>E66</f>
        <v>16.63</v>
      </c>
      <c r="F68" s="104"/>
      <c r="G68" s="28"/>
    </row>
    <row r="69" spans="1:7" s="33" customFormat="1" ht="20.25" customHeight="1">
      <c r="A69" s="31">
        <v>18</v>
      </c>
      <c r="B69" s="198"/>
      <c r="C69" s="215" t="s">
        <v>319</v>
      </c>
      <c r="D69" s="216" t="s">
        <v>268</v>
      </c>
      <c r="E69" s="217">
        <v>1</v>
      </c>
      <c r="F69" s="218"/>
      <c r="G69" s="28"/>
    </row>
    <row r="70" spans="1:7" s="33" customFormat="1" ht="12.75">
      <c r="A70" s="43" t="s">
        <v>0</v>
      </c>
      <c r="B70" s="18"/>
      <c r="C70" s="44" t="s">
        <v>1</v>
      </c>
      <c r="D70" s="37"/>
      <c r="E70" s="66"/>
      <c r="F70" s="45"/>
      <c r="G70" s="28"/>
    </row>
    <row r="71" spans="1:7" s="33" customFormat="1" ht="114.75">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G64"/>
  <sheetViews>
    <sheetView showZeros="0" view="pageBreakPreview" zoomScale="60" zoomScalePageLayoutView="0" workbookViewId="0" topLeftCell="A1">
      <selection activeCell="B18" sqref="B18:B5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7109375" style="14" customWidth="1"/>
    <col min="7" max="7" width="8.421875" style="14" customWidth="1"/>
    <col min="8" max="16384" width="11.421875" style="13" customWidth="1"/>
  </cols>
  <sheetData>
    <row r="1" spans="1:7" ht="18">
      <c r="A1" s="7" t="s">
        <v>935</v>
      </c>
      <c r="B1" s="7"/>
      <c r="C1" s="7"/>
      <c r="D1" s="7"/>
      <c r="E1" s="7"/>
      <c r="F1" s="7"/>
      <c r="G1" s="7"/>
    </row>
    <row r="2" spans="1:7" ht="18" customHeight="1">
      <c r="A2" s="3" t="s">
        <v>223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9"/>
      <c r="B17" s="42"/>
      <c r="C17" s="143" t="s">
        <v>203</v>
      </c>
      <c r="D17" s="42"/>
      <c r="E17" s="42"/>
      <c r="F17" s="42"/>
      <c r="G17" s="28"/>
    </row>
    <row r="18" spans="1:7" s="33" customFormat="1" ht="12.75">
      <c r="A18" s="79">
        <v>1</v>
      </c>
      <c r="B18" s="158"/>
      <c r="C18" s="32" t="s">
        <v>204</v>
      </c>
      <c r="D18" s="34" t="s">
        <v>193</v>
      </c>
      <c r="E18" s="28">
        <v>14</v>
      </c>
      <c r="F18" s="28"/>
      <c r="G18" s="28"/>
    </row>
    <row r="19" spans="1:7" s="33" customFormat="1" ht="15.75" customHeight="1">
      <c r="A19" s="79"/>
      <c r="B19" s="159"/>
      <c r="C19" s="46" t="s">
        <v>205</v>
      </c>
      <c r="D19" s="34" t="s">
        <v>206</v>
      </c>
      <c r="E19" s="29">
        <f>ROUND(E18*402,2)</f>
        <v>5628</v>
      </c>
      <c r="F19" s="144"/>
      <c r="G19" s="28"/>
    </row>
    <row r="20" spans="1:7" s="33" customFormat="1" ht="12.75">
      <c r="A20" s="79"/>
      <c r="B20" s="159"/>
      <c r="C20" s="46" t="s">
        <v>207</v>
      </c>
      <c r="D20" s="34" t="s">
        <v>193</v>
      </c>
      <c r="E20" s="29">
        <f>ROUND(E18*0.24,2)</f>
        <v>3.36</v>
      </c>
      <c r="F20" s="144"/>
      <c r="G20" s="28"/>
    </row>
    <row r="21" spans="1:7" s="33" customFormat="1" ht="12.75">
      <c r="A21" s="79">
        <v>2</v>
      </c>
      <c r="B21" s="145"/>
      <c r="C21" s="146" t="s">
        <v>210</v>
      </c>
      <c r="D21" s="147" t="s">
        <v>193</v>
      </c>
      <c r="E21" s="148">
        <v>2.7</v>
      </c>
      <c r="F21" s="148"/>
      <c r="G21" s="28"/>
    </row>
    <row r="22" spans="1:7" s="33" customFormat="1" ht="13.5">
      <c r="A22" s="79"/>
      <c r="B22" s="160"/>
      <c r="C22" s="149" t="s">
        <v>213</v>
      </c>
      <c r="D22" s="150" t="s">
        <v>193</v>
      </c>
      <c r="E22" s="151">
        <f>0.95*E21</f>
        <v>2.565</v>
      </c>
      <c r="F22" s="152"/>
      <c r="G22" s="28"/>
    </row>
    <row r="23" spans="1:7" s="33" customFormat="1" ht="13.5">
      <c r="A23" s="79"/>
      <c r="B23" s="160"/>
      <c r="C23" s="153" t="s">
        <v>208</v>
      </c>
      <c r="D23" s="154" t="s">
        <v>193</v>
      </c>
      <c r="E23" s="134">
        <f>0.15*E21</f>
        <v>0.405</v>
      </c>
      <c r="F23" s="21"/>
      <c r="G23" s="28"/>
    </row>
    <row r="24" spans="1:7" s="33" customFormat="1" ht="25.5">
      <c r="A24" s="31"/>
      <c r="B24" s="160"/>
      <c r="C24" s="155" t="s">
        <v>212</v>
      </c>
      <c r="D24" s="156" t="s">
        <v>209</v>
      </c>
      <c r="E24" s="157">
        <f>1.1*E21</f>
        <v>2.9700000000000006</v>
      </c>
      <c r="F24" s="21"/>
      <c r="G24" s="28"/>
    </row>
    <row r="25" spans="1:7" s="33" customFormat="1" ht="12.75">
      <c r="A25" s="31">
        <v>3</v>
      </c>
      <c r="B25" s="145"/>
      <c r="C25" s="146" t="s">
        <v>210</v>
      </c>
      <c r="D25" s="147" t="s">
        <v>193</v>
      </c>
      <c r="E25" s="148">
        <v>78.8</v>
      </c>
      <c r="F25" s="148"/>
      <c r="G25" s="28"/>
    </row>
    <row r="26" spans="1:7" s="33" customFormat="1" ht="13.5">
      <c r="A26" s="31"/>
      <c r="B26" s="160"/>
      <c r="C26" s="149" t="s">
        <v>211</v>
      </c>
      <c r="D26" s="150" t="s">
        <v>193</v>
      </c>
      <c r="E26" s="151">
        <f>0.95*E25</f>
        <v>74.86</v>
      </c>
      <c r="F26" s="152"/>
      <c r="G26" s="28"/>
    </row>
    <row r="27" spans="1:7" s="33" customFormat="1" ht="13.5">
      <c r="A27" s="31"/>
      <c r="B27" s="160"/>
      <c r="C27" s="153" t="s">
        <v>208</v>
      </c>
      <c r="D27" s="154" t="s">
        <v>193</v>
      </c>
      <c r="E27" s="134">
        <f>0.15*E25</f>
        <v>11.819999999999999</v>
      </c>
      <c r="F27" s="21"/>
      <c r="G27" s="28"/>
    </row>
    <row r="28" spans="1:7" s="33" customFormat="1" ht="25.5">
      <c r="A28" s="31"/>
      <c r="B28" s="160"/>
      <c r="C28" s="155" t="s">
        <v>212</v>
      </c>
      <c r="D28" s="156" t="s">
        <v>209</v>
      </c>
      <c r="E28" s="157">
        <f>1.1*E25</f>
        <v>86.68</v>
      </c>
      <c r="F28" s="21"/>
      <c r="G28" s="28"/>
    </row>
    <row r="29" spans="1:7" s="33" customFormat="1" ht="12.75">
      <c r="A29" s="31">
        <v>4</v>
      </c>
      <c r="B29" s="145"/>
      <c r="C29" s="146" t="s">
        <v>210</v>
      </c>
      <c r="D29" s="147" t="s">
        <v>193</v>
      </c>
      <c r="E29" s="148">
        <v>3.2</v>
      </c>
      <c r="F29" s="148"/>
      <c r="G29" s="28"/>
    </row>
    <row r="30" spans="1:7" s="33" customFormat="1" ht="13.5">
      <c r="A30" s="31"/>
      <c r="B30" s="160"/>
      <c r="C30" s="149" t="s">
        <v>214</v>
      </c>
      <c r="D30" s="150" t="s">
        <v>193</v>
      </c>
      <c r="E30" s="151">
        <f>0.95*E29</f>
        <v>3.04</v>
      </c>
      <c r="F30" s="152"/>
      <c r="G30" s="28"/>
    </row>
    <row r="31" spans="1:7" s="33" customFormat="1" ht="13.5">
      <c r="A31" s="31"/>
      <c r="B31" s="160"/>
      <c r="C31" s="153" t="s">
        <v>208</v>
      </c>
      <c r="D31" s="154" t="s">
        <v>193</v>
      </c>
      <c r="E31" s="134">
        <f>0.15*E29</f>
        <v>0.48</v>
      </c>
      <c r="F31" s="21"/>
      <c r="G31" s="28"/>
    </row>
    <row r="32" spans="1:7" s="33" customFormat="1" ht="25.5">
      <c r="A32" s="31"/>
      <c r="B32" s="160"/>
      <c r="C32" s="155" t="s">
        <v>212</v>
      </c>
      <c r="D32" s="156" t="s">
        <v>209</v>
      </c>
      <c r="E32" s="157">
        <f>1.1*E29</f>
        <v>3.5200000000000005</v>
      </c>
      <c r="F32" s="21"/>
      <c r="G32" s="28"/>
    </row>
    <row r="33" spans="1:7" s="33" customFormat="1" ht="38.25">
      <c r="A33" s="31">
        <v>5</v>
      </c>
      <c r="B33" s="158"/>
      <c r="C33" s="161" t="s">
        <v>215</v>
      </c>
      <c r="D33" s="36" t="s">
        <v>191</v>
      </c>
      <c r="E33" s="28">
        <v>4.9</v>
      </c>
      <c r="F33" s="29"/>
      <c r="G33" s="28"/>
    </row>
    <row r="34" spans="1:7" s="33" customFormat="1" ht="51">
      <c r="A34" s="31">
        <v>6</v>
      </c>
      <c r="B34" s="183"/>
      <c r="C34" s="163" t="s">
        <v>246</v>
      </c>
      <c r="D34" s="164" t="s">
        <v>191</v>
      </c>
      <c r="E34" s="165">
        <v>206.9</v>
      </c>
      <c r="F34" s="29"/>
      <c r="G34" s="28"/>
    </row>
    <row r="35" spans="1:7" s="33" customFormat="1" ht="19.5" customHeight="1">
      <c r="A35" s="31"/>
      <c r="B35" s="184"/>
      <c r="C35" s="167" t="s">
        <v>222</v>
      </c>
      <c r="D35" s="164" t="s">
        <v>191</v>
      </c>
      <c r="E35" s="165">
        <f>ROUND(E34*2.12,2)</f>
        <v>438.63</v>
      </c>
      <c r="F35" s="29"/>
      <c r="G35" s="28"/>
    </row>
    <row r="36" spans="1:7" s="33" customFormat="1" ht="12.75">
      <c r="A36" s="31"/>
      <c r="B36" s="185"/>
      <c r="C36" s="167" t="s">
        <v>216</v>
      </c>
      <c r="D36" s="164" t="s">
        <v>191</v>
      </c>
      <c r="E36" s="165">
        <f>ROUND(E34*1.03,2)</f>
        <v>213.11</v>
      </c>
      <c r="F36" s="29"/>
      <c r="G36" s="28"/>
    </row>
    <row r="37" spans="1:7" s="33" customFormat="1" ht="25.5">
      <c r="A37" s="31"/>
      <c r="B37" s="185"/>
      <c r="C37" s="167" t="s">
        <v>243</v>
      </c>
      <c r="D37" s="164" t="s">
        <v>191</v>
      </c>
      <c r="E37" s="165">
        <f>ROUND(E34*1.03,2)</f>
        <v>213.11</v>
      </c>
      <c r="F37" s="29"/>
      <c r="G37" s="28"/>
    </row>
    <row r="38" spans="1:7" s="33" customFormat="1" ht="12.75">
      <c r="A38" s="31"/>
      <c r="B38" s="184"/>
      <c r="C38" s="167" t="s">
        <v>217</v>
      </c>
      <c r="D38" s="164" t="s">
        <v>25</v>
      </c>
      <c r="E38" s="165">
        <f>ROUND(E34*2,2)</f>
        <v>413.8</v>
      </c>
      <c r="F38" s="170"/>
      <c r="G38" s="28"/>
    </row>
    <row r="39" spans="1:7" s="33" customFormat="1" ht="12.75">
      <c r="A39" s="31"/>
      <c r="B39" s="184"/>
      <c r="C39" s="167" t="s">
        <v>218</v>
      </c>
      <c r="D39" s="164" t="s">
        <v>25</v>
      </c>
      <c r="E39" s="165">
        <f>ROUND(E34*25,2)</f>
        <v>5172.5</v>
      </c>
      <c r="F39" s="170"/>
      <c r="G39" s="28"/>
    </row>
    <row r="40" spans="1:7" s="33" customFormat="1" ht="12.75">
      <c r="A40" s="31"/>
      <c r="B40" s="185"/>
      <c r="C40" s="167" t="s">
        <v>219</v>
      </c>
      <c r="D40" s="164" t="s">
        <v>19</v>
      </c>
      <c r="E40" s="165">
        <f>ROUND(E34*1.5,2)</f>
        <v>310.35</v>
      </c>
      <c r="F40" s="29"/>
      <c r="G40" s="28"/>
    </row>
    <row r="41" spans="1:7" s="33" customFormat="1" ht="12.75">
      <c r="A41" s="31"/>
      <c r="B41" s="185"/>
      <c r="C41" s="171" t="s">
        <v>220</v>
      </c>
      <c r="D41" s="164" t="s">
        <v>19</v>
      </c>
      <c r="E41" s="165">
        <f>ROUND(E34*1.2,2)</f>
        <v>248.28</v>
      </c>
      <c r="F41" s="29"/>
      <c r="G41" s="28"/>
    </row>
    <row r="42" spans="1:7" s="33" customFormat="1" ht="12.75">
      <c r="A42" s="31"/>
      <c r="B42" s="186"/>
      <c r="C42" s="173" t="s">
        <v>221</v>
      </c>
      <c r="D42" s="174" t="s">
        <v>209</v>
      </c>
      <c r="E42" s="175">
        <f>ROUND(E34*0.8,2)</f>
        <v>165.52</v>
      </c>
      <c r="F42" s="176"/>
      <c r="G42" s="28"/>
    </row>
    <row r="43" spans="1:7" s="33" customFormat="1" ht="51">
      <c r="A43" s="31">
        <v>7</v>
      </c>
      <c r="B43" s="183"/>
      <c r="C43" s="163" t="s">
        <v>245</v>
      </c>
      <c r="D43" s="164" t="s">
        <v>191</v>
      </c>
      <c r="E43" s="165">
        <v>88.8</v>
      </c>
      <c r="F43" s="29"/>
      <c r="G43" s="28"/>
    </row>
    <row r="44" spans="1:7" s="33" customFormat="1" ht="26.25" customHeight="1">
      <c r="A44" s="31"/>
      <c r="B44" s="166"/>
      <c r="C44" s="167" t="s">
        <v>242</v>
      </c>
      <c r="D44" s="164" t="s">
        <v>191</v>
      </c>
      <c r="E44" s="165">
        <f>ROUND(E43*2.12,2)</f>
        <v>188.26</v>
      </c>
      <c r="F44" s="29"/>
      <c r="G44" s="28"/>
    </row>
    <row r="45" spans="1:7" s="33" customFormat="1" ht="11.25" customHeight="1">
      <c r="A45" s="31"/>
      <c r="B45" s="168"/>
      <c r="C45" s="167" t="s">
        <v>216</v>
      </c>
      <c r="D45" s="164" t="s">
        <v>191</v>
      </c>
      <c r="E45" s="165">
        <f>ROUND(E43*1.03,2)</f>
        <v>91.46</v>
      </c>
      <c r="F45" s="29"/>
      <c r="G45" s="28"/>
    </row>
    <row r="46" spans="1:7" s="33" customFormat="1" ht="25.5">
      <c r="A46" s="31"/>
      <c r="B46" s="168"/>
      <c r="C46" s="167" t="s">
        <v>244</v>
      </c>
      <c r="D46" s="164" t="s">
        <v>191</v>
      </c>
      <c r="E46" s="165">
        <f>ROUND(E43*1.03,2)</f>
        <v>91.46</v>
      </c>
      <c r="F46" s="29"/>
      <c r="G46" s="28"/>
    </row>
    <row r="47" spans="1:7" s="33" customFormat="1" ht="12.75">
      <c r="A47" s="31"/>
      <c r="B47" s="169"/>
      <c r="C47" s="167" t="s">
        <v>217</v>
      </c>
      <c r="D47" s="164" t="s">
        <v>25</v>
      </c>
      <c r="E47" s="165">
        <f>ROUND(E43*2,2)</f>
        <v>177.6</v>
      </c>
      <c r="F47" s="170"/>
      <c r="G47" s="28"/>
    </row>
    <row r="48" spans="1:7" s="33" customFormat="1" ht="12.75">
      <c r="A48" s="31"/>
      <c r="B48" s="169"/>
      <c r="C48" s="167" t="s">
        <v>218</v>
      </c>
      <c r="D48" s="164" t="s">
        <v>25</v>
      </c>
      <c r="E48" s="165">
        <f>ROUND(E43*25,2)</f>
        <v>2220</v>
      </c>
      <c r="F48" s="170"/>
      <c r="G48" s="28"/>
    </row>
    <row r="49" spans="1:7" s="33" customFormat="1" ht="12.75">
      <c r="A49" s="31"/>
      <c r="B49" s="168"/>
      <c r="C49" s="167" t="s">
        <v>219</v>
      </c>
      <c r="D49" s="164" t="s">
        <v>19</v>
      </c>
      <c r="E49" s="165">
        <f>ROUND(E43*1.5,2)</f>
        <v>133.2</v>
      </c>
      <c r="F49" s="29"/>
      <c r="G49" s="28"/>
    </row>
    <row r="50" spans="1:7" s="33" customFormat="1" ht="12.75">
      <c r="A50" s="31"/>
      <c r="B50" s="168"/>
      <c r="C50" s="171" t="s">
        <v>220</v>
      </c>
      <c r="D50" s="164" t="s">
        <v>19</v>
      </c>
      <c r="E50" s="165">
        <f>ROUND(E43*1.2,2)</f>
        <v>106.56</v>
      </c>
      <c r="F50" s="29"/>
      <c r="G50" s="28"/>
    </row>
    <row r="51" spans="1:7" s="33" customFormat="1" ht="12.75">
      <c r="A51" s="31"/>
      <c r="B51" s="172"/>
      <c r="C51" s="173" t="s">
        <v>221</v>
      </c>
      <c r="D51" s="174" t="s">
        <v>209</v>
      </c>
      <c r="E51" s="175">
        <f>ROUND(E43*0.8,2)</f>
        <v>71.04</v>
      </c>
      <c r="F51" s="176"/>
      <c r="G51" s="28"/>
    </row>
    <row r="52" spans="1:7" s="33" customFormat="1" ht="51">
      <c r="A52" s="31">
        <v>8</v>
      </c>
      <c r="B52" s="162"/>
      <c r="C52" s="163" t="s">
        <v>808</v>
      </c>
      <c r="D52" s="164" t="s">
        <v>191</v>
      </c>
      <c r="E52" s="165">
        <v>2.65</v>
      </c>
      <c r="F52" s="29"/>
      <c r="G52" s="28"/>
    </row>
    <row r="53" spans="1:7" s="33" customFormat="1" ht="12.75">
      <c r="A53" s="43" t="s">
        <v>0</v>
      </c>
      <c r="B53" s="18"/>
      <c r="C53" s="44" t="s">
        <v>1</v>
      </c>
      <c r="D53" s="37"/>
      <c r="E53" s="66"/>
      <c r="F53" s="45"/>
      <c r="G53" s="28"/>
    </row>
    <row r="54" spans="1:7" s="33" customFormat="1" ht="127.5">
      <c r="A54" s="43"/>
      <c r="B54" s="18"/>
      <c r="C54" s="32" t="s">
        <v>52</v>
      </c>
      <c r="D54" s="37" t="s">
        <v>2</v>
      </c>
      <c r="E54" s="66"/>
      <c r="F54" s="45"/>
      <c r="G54" s="28"/>
    </row>
    <row r="55" spans="1:7" ht="15.75">
      <c r="A55" s="25"/>
      <c r="B55" s="25"/>
      <c r="C55" s="26" t="s">
        <v>20</v>
      </c>
      <c r="D55" s="25" t="s">
        <v>9</v>
      </c>
      <c r="E55" s="27"/>
      <c r="F55" s="27"/>
      <c r="G55" s="27"/>
    </row>
    <row r="56" spans="3:7" ht="15.75">
      <c r="C56" s="13"/>
      <c r="D56" s="13"/>
      <c r="E56" s="13"/>
      <c r="F56" s="13"/>
      <c r="G56" s="13"/>
    </row>
    <row r="57" spans="1:5" ht="15.75">
      <c r="A57" s="11" t="s">
        <v>22</v>
      </c>
      <c r="B57" s="405"/>
      <c r="C57" s="406" t="s">
        <v>897</v>
      </c>
      <c r="E57" s="14"/>
    </row>
    <row r="58" spans="1:5" ht="15.75">
      <c r="A58" s="407"/>
      <c r="B58" s="12"/>
      <c r="C58" s="408" t="s">
        <v>4</v>
      </c>
      <c r="E58" s="14"/>
    </row>
    <row r="59" spans="1:5" ht="15.75">
      <c r="A59" s="407"/>
      <c r="B59" s="409" t="s">
        <v>5</v>
      </c>
      <c r="C59" s="406"/>
      <c r="E59" s="14"/>
    </row>
    <row r="60" spans="1:5" ht="15.75">
      <c r="A60" s="407"/>
      <c r="B60" s="12"/>
      <c r="C60" s="12"/>
      <c r="E60" s="14"/>
    </row>
    <row r="61" spans="1:5" ht="15.75">
      <c r="A61" s="11" t="s">
        <v>6</v>
      </c>
      <c r="B61" s="405"/>
      <c r="C61" s="406" t="s">
        <v>7</v>
      </c>
      <c r="E61" s="14"/>
    </row>
    <row r="62" spans="1:5" ht="15.75">
      <c r="A62" s="407"/>
      <c r="B62" s="12"/>
      <c r="C62" s="408" t="s">
        <v>4</v>
      </c>
      <c r="E62" s="14"/>
    </row>
    <row r="63" spans="1:5" ht="15.75">
      <c r="A63" s="407"/>
      <c r="B63" s="12"/>
      <c r="C63" s="12"/>
      <c r="E63" s="14"/>
    </row>
    <row r="64" spans="1:5" ht="15.75">
      <c r="A64" s="407"/>
      <c r="B64" s="409" t="s">
        <v>5</v>
      </c>
      <c r="C64" s="406" t="s">
        <v>8</v>
      </c>
      <c r="E64"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G81"/>
  <sheetViews>
    <sheetView showZeros="0" view="pageBreakPreview" zoomScale="60" zoomScalePageLayoutView="0" workbookViewId="0" topLeftCell="A1">
      <selection activeCell="B18" sqref="B18:B71"/>
    </sheetView>
  </sheetViews>
  <sheetFormatPr defaultColWidth="11.421875" defaultRowHeight="15"/>
  <cols>
    <col min="1" max="1" width="4.7109375" style="14" customWidth="1"/>
    <col min="2" max="2" width="7.8515625" style="14" customWidth="1"/>
    <col min="3" max="3" width="42.57421875" style="14" customWidth="1"/>
    <col min="4" max="4" width="6.28125" style="14" customWidth="1"/>
    <col min="5" max="5" width="8.421875" style="53" customWidth="1"/>
    <col min="6" max="6" width="8.421875" style="14" customWidth="1"/>
    <col min="7" max="7" width="8.57421875" style="14" customWidth="1"/>
    <col min="8" max="8" width="10.140625" style="13" customWidth="1"/>
    <col min="9" max="16384" width="11.421875" style="13" customWidth="1"/>
  </cols>
  <sheetData>
    <row r="1" spans="1:7" ht="18">
      <c r="A1" s="7" t="s">
        <v>933</v>
      </c>
      <c r="B1" s="7"/>
      <c r="C1" s="7"/>
      <c r="D1" s="7"/>
      <c r="E1" s="7"/>
      <c r="F1" s="7"/>
      <c r="G1" s="7"/>
    </row>
    <row r="2" spans="1:7" ht="18" customHeight="1">
      <c r="A2" s="3" t="s">
        <v>343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934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2" customHeight="1">
      <c r="A16" s="403">
        <v>1</v>
      </c>
      <c r="B16" s="404">
        <v>2</v>
      </c>
      <c r="C16" s="404">
        <v>3</v>
      </c>
      <c r="D16" s="404">
        <v>4</v>
      </c>
      <c r="E16" s="404">
        <v>5</v>
      </c>
      <c r="F16" s="404">
        <v>6</v>
      </c>
      <c r="G16" s="404">
        <v>7</v>
      </c>
    </row>
    <row r="17" spans="1:7" s="33" customFormat="1" ht="12.75">
      <c r="A17" s="31"/>
      <c r="B17" s="208"/>
      <c r="C17" s="226" t="s">
        <v>342</v>
      </c>
      <c r="D17" s="209"/>
      <c r="E17" s="196"/>
      <c r="F17" s="207"/>
      <c r="G17" s="28"/>
    </row>
    <row r="18" spans="1:7" s="33" customFormat="1" ht="16.5" customHeight="1">
      <c r="A18" s="31">
        <v>1</v>
      </c>
      <c r="B18" s="31"/>
      <c r="C18" s="40" t="s">
        <v>360</v>
      </c>
      <c r="D18" s="34" t="s">
        <v>311</v>
      </c>
      <c r="E18" s="182">
        <f>ROUND((E19+E20)/1000,3)</f>
        <v>0.056</v>
      </c>
      <c r="F18" s="29"/>
      <c r="G18" s="28"/>
    </row>
    <row r="19" spans="1:7" s="33" customFormat="1" ht="12.75">
      <c r="A19" s="31"/>
      <c r="B19" s="34"/>
      <c r="C19" s="46" t="s">
        <v>344</v>
      </c>
      <c r="D19" s="34" t="s">
        <v>209</v>
      </c>
      <c r="E19" s="29">
        <v>53.4</v>
      </c>
      <c r="F19" s="29"/>
      <c r="G19" s="28"/>
    </row>
    <row r="20" spans="1:7" s="33" customFormat="1" ht="12.75">
      <c r="A20" s="31"/>
      <c r="B20" s="34"/>
      <c r="C20" s="227" t="s">
        <v>345</v>
      </c>
      <c r="D20" s="34" t="s">
        <v>209</v>
      </c>
      <c r="E20" s="29">
        <v>2.6</v>
      </c>
      <c r="F20" s="29"/>
      <c r="G20" s="28"/>
    </row>
    <row r="21" spans="1:7" s="33" customFormat="1" ht="12.75">
      <c r="A21" s="31"/>
      <c r="B21" s="225"/>
      <c r="C21" s="46" t="s">
        <v>347</v>
      </c>
      <c r="D21" s="34" t="s">
        <v>206</v>
      </c>
      <c r="E21" s="29">
        <v>3</v>
      </c>
      <c r="F21" s="29"/>
      <c r="G21" s="28"/>
    </row>
    <row r="22" spans="1:7" s="33" customFormat="1" ht="12.75">
      <c r="A22" s="31">
        <v>2</v>
      </c>
      <c r="B22" s="31"/>
      <c r="C22" s="48" t="s">
        <v>317</v>
      </c>
      <c r="D22" s="34" t="s">
        <v>191</v>
      </c>
      <c r="E22" s="29">
        <v>2.4</v>
      </c>
      <c r="F22" s="29"/>
      <c r="G22" s="28"/>
    </row>
    <row r="23" spans="1:7" s="33" customFormat="1" ht="12.75">
      <c r="A23" s="31"/>
      <c r="B23" s="34"/>
      <c r="C23" s="46" t="s">
        <v>207</v>
      </c>
      <c r="D23" s="34" t="s">
        <v>193</v>
      </c>
      <c r="E23" s="29">
        <f>E22*0.05</f>
        <v>0.12</v>
      </c>
      <c r="F23" s="29"/>
      <c r="G23" s="28"/>
    </row>
    <row r="24" spans="1:7" s="33" customFormat="1" ht="12.75">
      <c r="A24" s="31"/>
      <c r="B24" s="34"/>
      <c r="C24" s="46" t="s">
        <v>318</v>
      </c>
      <c r="D24" s="34" t="s">
        <v>191</v>
      </c>
      <c r="E24" s="29">
        <f>E22*1.1</f>
        <v>2.64</v>
      </c>
      <c r="F24" s="144"/>
      <c r="G24" s="28"/>
    </row>
    <row r="25" spans="1:7" s="33" customFormat="1" ht="15" customHeight="1">
      <c r="A25" s="31">
        <v>3</v>
      </c>
      <c r="B25" s="31"/>
      <c r="C25" s="40" t="s">
        <v>359</v>
      </c>
      <c r="D25" s="34" t="s">
        <v>311</v>
      </c>
      <c r="E25" s="182">
        <f>ROUND((E26+E27)/1000,3)</f>
        <v>0.055</v>
      </c>
      <c r="F25" s="29"/>
      <c r="G25" s="28"/>
    </row>
    <row r="26" spans="1:7" s="33" customFormat="1" ht="12.75">
      <c r="A26" s="31"/>
      <c r="B26" s="34"/>
      <c r="C26" s="46" t="s">
        <v>344</v>
      </c>
      <c r="D26" s="34" t="s">
        <v>209</v>
      </c>
      <c r="E26" s="29">
        <v>53.4</v>
      </c>
      <c r="F26" s="29"/>
      <c r="G26" s="28"/>
    </row>
    <row r="27" spans="1:7" s="33" customFormat="1" ht="12.75">
      <c r="A27" s="31"/>
      <c r="B27" s="34"/>
      <c r="C27" s="227" t="s">
        <v>346</v>
      </c>
      <c r="D27" s="34" t="s">
        <v>209</v>
      </c>
      <c r="E27" s="29">
        <v>1.5</v>
      </c>
      <c r="F27" s="29"/>
      <c r="G27" s="28"/>
    </row>
    <row r="28" spans="1:7" s="33" customFormat="1" ht="12.75">
      <c r="A28" s="31"/>
      <c r="B28" s="225"/>
      <c r="C28" s="46" t="s">
        <v>348</v>
      </c>
      <c r="D28" s="34" t="s">
        <v>206</v>
      </c>
      <c r="E28" s="29">
        <v>3</v>
      </c>
      <c r="F28" s="29"/>
      <c r="G28" s="28"/>
    </row>
    <row r="29" spans="1:7" s="33" customFormat="1" ht="12.75">
      <c r="A29" s="31">
        <v>4</v>
      </c>
      <c r="B29" s="31"/>
      <c r="C29" s="48" t="s">
        <v>317</v>
      </c>
      <c r="D29" s="34" t="s">
        <v>191</v>
      </c>
      <c r="E29" s="29">
        <v>2</v>
      </c>
      <c r="F29" s="29"/>
      <c r="G29" s="28"/>
    </row>
    <row r="30" spans="1:7" s="33" customFormat="1" ht="12.75">
      <c r="A30" s="31"/>
      <c r="B30" s="34"/>
      <c r="C30" s="46" t="s">
        <v>207</v>
      </c>
      <c r="D30" s="34" t="s">
        <v>193</v>
      </c>
      <c r="E30" s="29">
        <f>E29*0.05</f>
        <v>0.1</v>
      </c>
      <c r="F30" s="29"/>
      <c r="G30" s="28"/>
    </row>
    <row r="31" spans="1:7" s="33" customFormat="1" ht="12.75">
      <c r="A31" s="31"/>
      <c r="B31" s="34"/>
      <c r="C31" s="46" t="s">
        <v>318</v>
      </c>
      <c r="D31" s="34" t="s">
        <v>191</v>
      </c>
      <c r="E31" s="29">
        <f>E29*1.1</f>
        <v>2.2</v>
      </c>
      <c r="F31" s="144"/>
      <c r="G31" s="28"/>
    </row>
    <row r="32" spans="1:7" s="33" customFormat="1" ht="25.5">
      <c r="A32" s="31">
        <v>5</v>
      </c>
      <c r="B32" s="31"/>
      <c r="C32" s="40" t="s">
        <v>358</v>
      </c>
      <c r="D32" s="34" t="s">
        <v>311</v>
      </c>
      <c r="E32" s="182">
        <f>ROUND((E33+E34)/1000,3)</f>
        <v>0.13</v>
      </c>
      <c r="F32" s="29"/>
      <c r="G32" s="28"/>
    </row>
    <row r="33" spans="1:7" s="33" customFormat="1" ht="12.75">
      <c r="A33" s="31"/>
      <c r="B33" s="34"/>
      <c r="C33" s="46" t="s">
        <v>349</v>
      </c>
      <c r="D33" s="34" t="s">
        <v>209</v>
      </c>
      <c r="E33" s="29">
        <v>127.2</v>
      </c>
      <c r="F33" s="29"/>
      <c r="G33" s="28"/>
    </row>
    <row r="34" spans="1:7" s="33" customFormat="1" ht="12.75">
      <c r="A34" s="31"/>
      <c r="B34" s="34"/>
      <c r="C34" s="227" t="s">
        <v>346</v>
      </c>
      <c r="D34" s="34" t="s">
        <v>209</v>
      </c>
      <c r="E34" s="29">
        <v>3</v>
      </c>
      <c r="F34" s="29"/>
      <c r="G34" s="28"/>
    </row>
    <row r="35" spans="1:7" s="33" customFormat="1" ht="12.75">
      <c r="A35" s="31"/>
      <c r="B35" s="225"/>
      <c r="C35" s="46" t="s">
        <v>348</v>
      </c>
      <c r="D35" s="34" t="s">
        <v>206</v>
      </c>
      <c r="E35" s="29">
        <v>6</v>
      </c>
      <c r="F35" s="29"/>
      <c r="G35" s="28"/>
    </row>
    <row r="36" spans="1:7" s="33" customFormat="1" ht="12.75">
      <c r="A36" s="31">
        <v>6</v>
      </c>
      <c r="B36" s="31"/>
      <c r="C36" s="48" t="s">
        <v>317</v>
      </c>
      <c r="D36" s="34" t="s">
        <v>191</v>
      </c>
      <c r="E36" s="29">
        <v>5.2</v>
      </c>
      <c r="F36" s="29"/>
      <c r="G36" s="28"/>
    </row>
    <row r="37" spans="1:7" s="33" customFormat="1" ht="12.75">
      <c r="A37" s="31"/>
      <c r="B37" s="34"/>
      <c r="C37" s="46" t="s">
        <v>207</v>
      </c>
      <c r="D37" s="34" t="s">
        <v>193</v>
      </c>
      <c r="E37" s="29">
        <f>E36*0.05</f>
        <v>0.26</v>
      </c>
      <c r="F37" s="29"/>
      <c r="G37" s="28"/>
    </row>
    <row r="38" spans="1:7" s="33" customFormat="1" ht="12.75">
      <c r="A38" s="31"/>
      <c r="B38" s="34"/>
      <c r="C38" s="46" t="s">
        <v>318</v>
      </c>
      <c r="D38" s="34" t="s">
        <v>191</v>
      </c>
      <c r="E38" s="29">
        <f>E36*1.1</f>
        <v>5.720000000000001</v>
      </c>
      <c r="F38" s="144"/>
      <c r="G38" s="28"/>
    </row>
    <row r="39" spans="1:7" s="33" customFormat="1" ht="16.5" customHeight="1">
      <c r="A39" s="31">
        <v>7</v>
      </c>
      <c r="B39" s="31"/>
      <c r="C39" s="40" t="s">
        <v>357</v>
      </c>
      <c r="D39" s="34" t="s">
        <v>311</v>
      </c>
      <c r="E39" s="182">
        <f>ROUND((E40+E41)/1000,3)</f>
        <v>0.128</v>
      </c>
      <c r="F39" s="29"/>
      <c r="G39" s="28"/>
    </row>
    <row r="40" spans="1:7" s="33" customFormat="1" ht="12.75">
      <c r="A40" s="31"/>
      <c r="B40" s="34"/>
      <c r="C40" s="46" t="s">
        <v>350</v>
      </c>
      <c r="D40" s="34" t="s">
        <v>209</v>
      </c>
      <c r="E40" s="29">
        <v>123.1</v>
      </c>
      <c r="F40" s="29"/>
      <c r="G40" s="28"/>
    </row>
    <row r="41" spans="1:7" s="33" customFormat="1" ht="12.75">
      <c r="A41" s="31"/>
      <c r="B41" s="34"/>
      <c r="C41" s="227" t="s">
        <v>345</v>
      </c>
      <c r="D41" s="34" t="s">
        <v>209</v>
      </c>
      <c r="E41" s="29">
        <v>4.4</v>
      </c>
      <c r="F41" s="29"/>
      <c r="G41" s="28"/>
    </row>
    <row r="42" spans="1:7" s="33" customFormat="1" ht="12.75">
      <c r="A42" s="31"/>
      <c r="B42" s="225"/>
      <c r="C42" s="46" t="s">
        <v>347</v>
      </c>
      <c r="D42" s="34" t="s">
        <v>206</v>
      </c>
      <c r="E42" s="29">
        <v>5</v>
      </c>
      <c r="F42" s="29"/>
      <c r="G42" s="28"/>
    </row>
    <row r="43" spans="1:7" s="33" customFormat="1" ht="12.75">
      <c r="A43" s="31">
        <v>8</v>
      </c>
      <c r="B43" s="31"/>
      <c r="C43" s="48" t="s">
        <v>317</v>
      </c>
      <c r="D43" s="34" t="s">
        <v>191</v>
      </c>
      <c r="E43" s="29">
        <v>5.2</v>
      </c>
      <c r="F43" s="29"/>
      <c r="G43" s="28"/>
    </row>
    <row r="44" spans="1:7" s="33" customFormat="1" ht="12.75">
      <c r="A44" s="31"/>
      <c r="B44" s="34"/>
      <c r="C44" s="46" t="s">
        <v>207</v>
      </c>
      <c r="D44" s="34" t="s">
        <v>193</v>
      </c>
      <c r="E44" s="29">
        <f>E43*0.05</f>
        <v>0.26</v>
      </c>
      <c r="F44" s="29"/>
      <c r="G44" s="28"/>
    </row>
    <row r="45" spans="1:7" s="33" customFormat="1" ht="12.75">
      <c r="A45" s="31"/>
      <c r="B45" s="34"/>
      <c r="C45" s="46" t="s">
        <v>318</v>
      </c>
      <c r="D45" s="34" t="s">
        <v>191</v>
      </c>
      <c r="E45" s="29">
        <f>E43*1.1</f>
        <v>5.720000000000001</v>
      </c>
      <c r="F45" s="144"/>
      <c r="G45" s="28"/>
    </row>
    <row r="46" spans="1:7" s="33" customFormat="1" ht="21.75" customHeight="1">
      <c r="A46" s="31">
        <v>9</v>
      </c>
      <c r="B46" s="31"/>
      <c r="C46" s="40" t="s">
        <v>356</v>
      </c>
      <c r="D46" s="34" t="s">
        <v>311</v>
      </c>
      <c r="E46" s="182">
        <f>ROUND((E47+E48)/1000,3)</f>
        <v>0.085</v>
      </c>
      <c r="F46" s="29"/>
      <c r="G46" s="28"/>
    </row>
    <row r="47" spans="1:7" s="33" customFormat="1" ht="12.75">
      <c r="A47" s="31"/>
      <c r="B47" s="34"/>
      <c r="C47" s="46" t="s">
        <v>351</v>
      </c>
      <c r="D47" s="34" t="s">
        <v>209</v>
      </c>
      <c r="E47" s="29">
        <v>83</v>
      </c>
      <c r="F47" s="29"/>
      <c r="G47" s="28"/>
    </row>
    <row r="48" spans="1:7" s="33" customFormat="1" ht="12.75">
      <c r="A48" s="31"/>
      <c r="B48" s="34"/>
      <c r="C48" s="227" t="s">
        <v>346</v>
      </c>
      <c r="D48" s="34" t="s">
        <v>209</v>
      </c>
      <c r="E48" s="29">
        <v>1.5</v>
      </c>
      <c r="F48" s="29"/>
      <c r="G48" s="28"/>
    </row>
    <row r="49" spans="1:7" s="33" customFormat="1" ht="12.75">
      <c r="A49" s="31"/>
      <c r="B49" s="225"/>
      <c r="C49" s="46" t="s">
        <v>348</v>
      </c>
      <c r="D49" s="34" t="s">
        <v>206</v>
      </c>
      <c r="E49" s="29">
        <v>3</v>
      </c>
      <c r="F49" s="29"/>
      <c r="G49" s="28"/>
    </row>
    <row r="50" spans="1:7" s="33" customFormat="1" ht="12.75">
      <c r="A50" s="31">
        <v>10</v>
      </c>
      <c r="B50" s="31"/>
      <c r="C50" s="48" t="s">
        <v>317</v>
      </c>
      <c r="D50" s="34" t="s">
        <v>191</v>
      </c>
      <c r="E50" s="29">
        <v>2.2</v>
      </c>
      <c r="F50" s="29"/>
      <c r="G50" s="28"/>
    </row>
    <row r="51" spans="1:7" s="33" customFormat="1" ht="12.75">
      <c r="A51" s="31"/>
      <c r="B51" s="34"/>
      <c r="C51" s="46" t="s">
        <v>207</v>
      </c>
      <c r="D51" s="34" t="s">
        <v>193</v>
      </c>
      <c r="E51" s="29">
        <f>E50*0.05</f>
        <v>0.11000000000000001</v>
      </c>
      <c r="F51" s="29"/>
      <c r="G51" s="28"/>
    </row>
    <row r="52" spans="1:7" s="33" customFormat="1" ht="12.75">
      <c r="A52" s="31"/>
      <c r="B52" s="34"/>
      <c r="C52" s="46" t="s">
        <v>318</v>
      </c>
      <c r="D52" s="34" t="s">
        <v>191</v>
      </c>
      <c r="E52" s="29">
        <f>E50*1.1</f>
        <v>2.4200000000000004</v>
      </c>
      <c r="F52" s="144"/>
      <c r="G52" s="28"/>
    </row>
    <row r="53" spans="1:7" s="33" customFormat="1" ht="25.5">
      <c r="A53" s="31">
        <v>11</v>
      </c>
      <c r="B53" s="31"/>
      <c r="C53" s="40" t="s">
        <v>355</v>
      </c>
      <c r="D53" s="34" t="s">
        <v>311</v>
      </c>
      <c r="E53" s="182">
        <f>ROUND((E54+E55)/1000,3)</f>
        <v>0.057</v>
      </c>
      <c r="F53" s="29"/>
      <c r="G53" s="28"/>
    </row>
    <row r="54" spans="1:7" s="33" customFormat="1" ht="12.75">
      <c r="A54" s="31"/>
      <c r="B54" s="34"/>
      <c r="C54" s="46" t="s">
        <v>352</v>
      </c>
      <c r="D54" s="34" t="s">
        <v>209</v>
      </c>
      <c r="E54" s="29">
        <v>54.4</v>
      </c>
      <c r="F54" s="29"/>
      <c r="G54" s="28"/>
    </row>
    <row r="55" spans="1:7" s="33" customFormat="1" ht="12.75">
      <c r="A55" s="31"/>
      <c r="B55" s="34"/>
      <c r="C55" s="227" t="s">
        <v>353</v>
      </c>
      <c r="D55" s="34" t="s">
        <v>209</v>
      </c>
      <c r="E55" s="29">
        <v>3</v>
      </c>
      <c r="F55" s="29"/>
      <c r="G55" s="28"/>
    </row>
    <row r="56" spans="1:7" s="33" customFormat="1" ht="12.75">
      <c r="A56" s="31"/>
      <c r="B56" s="225"/>
      <c r="C56" s="46" t="s">
        <v>354</v>
      </c>
      <c r="D56" s="34" t="s">
        <v>206</v>
      </c>
      <c r="E56" s="29">
        <v>3</v>
      </c>
      <c r="F56" s="29"/>
      <c r="G56" s="28"/>
    </row>
    <row r="57" spans="1:7" s="33" customFormat="1" ht="12.75">
      <c r="A57" s="31">
        <v>12</v>
      </c>
      <c r="B57" s="31"/>
      <c r="C57" s="48" t="s">
        <v>317</v>
      </c>
      <c r="D57" s="34" t="s">
        <v>191</v>
      </c>
      <c r="E57" s="29">
        <v>2.4</v>
      </c>
      <c r="F57" s="29"/>
      <c r="G57" s="28"/>
    </row>
    <row r="58" spans="1:7" s="33" customFormat="1" ht="12.75">
      <c r="A58" s="31"/>
      <c r="B58" s="34"/>
      <c r="C58" s="46" t="s">
        <v>207</v>
      </c>
      <c r="D58" s="34" t="s">
        <v>193</v>
      </c>
      <c r="E58" s="29">
        <f>E57*0.05</f>
        <v>0.12</v>
      </c>
      <c r="F58" s="29"/>
      <c r="G58" s="28"/>
    </row>
    <row r="59" spans="1:7" s="33" customFormat="1" ht="12.75">
      <c r="A59" s="31"/>
      <c r="B59" s="34"/>
      <c r="C59" s="46" t="s">
        <v>318</v>
      </c>
      <c r="D59" s="34" t="s">
        <v>191</v>
      </c>
      <c r="E59" s="29">
        <f>E57*1.1</f>
        <v>2.64</v>
      </c>
      <c r="F59" s="144"/>
      <c r="G59" s="28"/>
    </row>
    <row r="60" spans="1:7" s="33" customFormat="1" ht="15.75" customHeight="1">
      <c r="A60" s="31">
        <v>13</v>
      </c>
      <c r="B60" s="31"/>
      <c r="C60" s="40" t="s">
        <v>361</v>
      </c>
      <c r="D60" s="34" t="s">
        <v>311</v>
      </c>
      <c r="E60" s="182">
        <f>ROUND((E61+E62)/1000,3)</f>
        <v>0.066</v>
      </c>
      <c r="F60" s="29"/>
      <c r="G60" s="28"/>
    </row>
    <row r="61" spans="1:7" s="33" customFormat="1" ht="12.75">
      <c r="A61" s="31"/>
      <c r="B61" s="34"/>
      <c r="C61" s="46" t="s">
        <v>362</v>
      </c>
      <c r="D61" s="34" t="s">
        <v>209</v>
      </c>
      <c r="E61" s="29">
        <v>64</v>
      </c>
      <c r="F61" s="29"/>
      <c r="G61" s="28"/>
    </row>
    <row r="62" spans="1:7" s="33" customFormat="1" ht="12.75">
      <c r="A62" s="31"/>
      <c r="B62" s="34"/>
      <c r="C62" s="227" t="s">
        <v>346</v>
      </c>
      <c r="D62" s="34" t="s">
        <v>209</v>
      </c>
      <c r="E62" s="29">
        <v>2</v>
      </c>
      <c r="F62" s="29"/>
      <c r="G62" s="28"/>
    </row>
    <row r="63" spans="1:7" s="33" customFormat="1" ht="12.75">
      <c r="A63" s="31"/>
      <c r="B63" s="225"/>
      <c r="C63" s="228" t="s">
        <v>363</v>
      </c>
      <c r="D63" s="49" t="s">
        <v>206</v>
      </c>
      <c r="E63" s="51">
        <v>4</v>
      </c>
      <c r="F63" s="51"/>
      <c r="G63" s="28"/>
    </row>
    <row r="64" spans="1:7" s="33" customFormat="1" ht="12.75">
      <c r="A64" s="31">
        <v>14</v>
      </c>
      <c r="B64" s="31"/>
      <c r="C64" s="48" t="s">
        <v>317</v>
      </c>
      <c r="D64" s="34" t="s">
        <v>191</v>
      </c>
      <c r="E64" s="29">
        <v>2.4</v>
      </c>
      <c r="F64" s="29"/>
      <c r="G64" s="28"/>
    </row>
    <row r="65" spans="1:7" s="33" customFormat="1" ht="12.75">
      <c r="A65" s="31"/>
      <c r="B65" s="34"/>
      <c r="C65" s="46" t="s">
        <v>207</v>
      </c>
      <c r="D65" s="34" t="s">
        <v>193</v>
      </c>
      <c r="E65" s="29">
        <f>E64*0.05</f>
        <v>0.12</v>
      </c>
      <c r="F65" s="29"/>
      <c r="G65" s="28"/>
    </row>
    <row r="66" spans="1:7" s="33" customFormat="1" ht="12.75">
      <c r="A66" s="31"/>
      <c r="B66" s="34"/>
      <c r="C66" s="46" t="s">
        <v>318</v>
      </c>
      <c r="D66" s="34" t="s">
        <v>191</v>
      </c>
      <c r="E66" s="29">
        <f>E64*1.1</f>
        <v>2.64</v>
      </c>
      <c r="F66" s="144"/>
      <c r="G66" s="28"/>
    </row>
    <row r="67" spans="1:7" s="33" customFormat="1" ht="12.75">
      <c r="A67" s="31">
        <v>15</v>
      </c>
      <c r="B67" s="189"/>
      <c r="C67" s="230" t="s">
        <v>364</v>
      </c>
      <c r="D67" s="190" t="s">
        <v>206</v>
      </c>
      <c r="E67" s="231">
        <f>E68+E69</f>
        <v>12</v>
      </c>
      <c r="F67" s="232"/>
      <c r="G67" s="28"/>
    </row>
    <row r="68" spans="1:7" s="33" customFormat="1" ht="12.75">
      <c r="A68" s="31"/>
      <c r="B68" s="229"/>
      <c r="C68" s="167" t="s">
        <v>365</v>
      </c>
      <c r="D68" s="190" t="s">
        <v>206</v>
      </c>
      <c r="E68" s="165">
        <v>6</v>
      </c>
      <c r="F68" s="233"/>
      <c r="G68" s="28"/>
    </row>
    <row r="69" spans="1:7" s="33" customFormat="1" ht="12.75">
      <c r="A69" s="31"/>
      <c r="B69" s="229"/>
      <c r="C69" s="167" t="s">
        <v>366</v>
      </c>
      <c r="D69" s="190" t="s">
        <v>206</v>
      </c>
      <c r="E69" s="165">
        <v>6</v>
      </c>
      <c r="F69" s="233"/>
      <c r="G69" s="28"/>
    </row>
    <row r="70" spans="1:7" s="33" customFormat="1" ht="12.75">
      <c r="A70" s="43" t="s">
        <v>0</v>
      </c>
      <c r="B70" s="18"/>
      <c r="C70" s="44" t="s">
        <v>1</v>
      </c>
      <c r="D70" s="37"/>
      <c r="E70" s="66"/>
      <c r="F70" s="45"/>
      <c r="G70" s="28"/>
    </row>
    <row r="71" spans="1:7" s="33" customFormat="1" ht="102" customHeight="1">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G62"/>
  <sheetViews>
    <sheetView showZeros="0" view="pageBreakPreview" zoomScale="60" zoomScalePageLayoutView="0" workbookViewId="0" topLeftCell="A1">
      <selection activeCell="C19" sqref="C19"/>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57421875" style="14" customWidth="1"/>
    <col min="7" max="7" width="7.8515625" style="14" customWidth="1"/>
    <col min="8" max="16384" width="11.421875" style="13" customWidth="1"/>
  </cols>
  <sheetData>
    <row r="1" spans="1:7" ht="18">
      <c r="A1" s="7" t="s">
        <v>932</v>
      </c>
      <c r="B1" s="7"/>
      <c r="C1" s="7"/>
      <c r="D1" s="7"/>
      <c r="E1" s="7"/>
      <c r="F1" s="7"/>
      <c r="G1" s="7"/>
    </row>
    <row r="2" spans="1:7" ht="18">
      <c r="A2" s="3" t="s">
        <v>231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35.2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80" t="s">
        <v>226</v>
      </c>
      <c r="C17" s="178" t="s">
        <v>230</v>
      </c>
      <c r="D17" s="88"/>
      <c r="E17" s="87"/>
      <c r="F17" s="29"/>
      <c r="G17" s="28"/>
    </row>
    <row r="18" spans="1:7" s="33" customFormat="1" ht="25.5">
      <c r="A18" s="31">
        <v>1</v>
      </c>
      <c r="B18" s="189"/>
      <c r="C18" s="38" t="s">
        <v>251</v>
      </c>
      <c r="D18" s="190" t="s">
        <v>193</v>
      </c>
      <c r="E18" s="28">
        <f>ROUND(E20*0.15,2)</f>
        <v>70.5</v>
      </c>
      <c r="F18" s="104"/>
      <c r="G18" s="28"/>
    </row>
    <row r="19" spans="1:7" s="33" customFormat="1" ht="12.75">
      <c r="A19" s="31"/>
      <c r="B19" s="18"/>
      <c r="C19" s="192" t="s">
        <v>250</v>
      </c>
      <c r="D19" s="190" t="s">
        <v>193</v>
      </c>
      <c r="E19" s="193">
        <f>ROUND(1.1*E18,2)</f>
        <v>77.55</v>
      </c>
      <c r="F19" s="104"/>
      <c r="G19" s="28"/>
    </row>
    <row r="20" spans="1:7" s="33" customFormat="1" ht="12.75">
      <c r="A20" s="31">
        <v>2</v>
      </c>
      <c r="B20" s="31"/>
      <c r="C20" s="48" t="s">
        <v>258</v>
      </c>
      <c r="D20" s="34" t="s">
        <v>191</v>
      </c>
      <c r="E20" s="29">
        <v>470</v>
      </c>
      <c r="F20" s="75"/>
      <c r="G20" s="28"/>
    </row>
    <row r="21" spans="1:7" s="33" customFormat="1" ht="12.75">
      <c r="A21" s="31"/>
      <c r="B21" s="34"/>
      <c r="C21" s="46" t="s">
        <v>259</v>
      </c>
      <c r="D21" s="34" t="s">
        <v>191</v>
      </c>
      <c r="E21" s="29">
        <f>ROUND(1.15*E20,2)</f>
        <v>540.5</v>
      </c>
      <c r="F21" s="75"/>
      <c r="G21" s="28"/>
    </row>
    <row r="22" spans="1:7" s="33" customFormat="1" ht="12.75">
      <c r="A22" s="31">
        <v>3</v>
      </c>
      <c r="B22" s="31"/>
      <c r="C22" s="48" t="s">
        <v>260</v>
      </c>
      <c r="D22" s="34" t="s">
        <v>191</v>
      </c>
      <c r="E22" s="29">
        <f>E20</f>
        <v>470</v>
      </c>
      <c r="F22" s="75"/>
      <c r="G22" s="28"/>
    </row>
    <row r="23" spans="1:7" s="33" customFormat="1" ht="12.75">
      <c r="A23" s="31"/>
      <c r="B23" s="34"/>
      <c r="C23" s="46" t="s">
        <v>263</v>
      </c>
      <c r="D23" s="34" t="s">
        <v>191</v>
      </c>
      <c r="E23" s="29">
        <f>ROUND(E22*1.03,2)</f>
        <v>484.1</v>
      </c>
      <c r="F23" s="75"/>
      <c r="G23" s="28"/>
    </row>
    <row r="24" spans="1:7" s="33" customFormat="1" ht="25.5">
      <c r="A24" s="31">
        <v>4</v>
      </c>
      <c r="B24" s="40"/>
      <c r="C24" s="112" t="s">
        <v>261</v>
      </c>
      <c r="D24" s="88"/>
      <c r="E24" s="87"/>
      <c r="F24" s="29"/>
      <c r="G24" s="28"/>
    </row>
    <row r="25" spans="1:7" s="33" customFormat="1" ht="12.75">
      <c r="A25" s="31">
        <v>5</v>
      </c>
      <c r="B25" s="31"/>
      <c r="C25" s="48" t="s">
        <v>262</v>
      </c>
      <c r="D25" s="34" t="s">
        <v>191</v>
      </c>
      <c r="E25" s="29">
        <f>E20</f>
        <v>470</v>
      </c>
      <c r="F25" s="75"/>
      <c r="G25" s="28"/>
    </row>
    <row r="26" spans="1:7" s="33" customFormat="1" ht="12.75">
      <c r="A26" s="31"/>
      <c r="B26" s="34"/>
      <c r="C26" s="46" t="s">
        <v>257</v>
      </c>
      <c r="D26" s="34" t="s">
        <v>191</v>
      </c>
      <c r="E26" s="29">
        <f>ROUND(1.15*E25,2)</f>
        <v>540.5</v>
      </c>
      <c r="F26" s="75"/>
      <c r="G26" s="28"/>
    </row>
    <row r="27" spans="1:7" s="33" customFormat="1" ht="25.5">
      <c r="A27" s="31">
        <v>6</v>
      </c>
      <c r="B27" s="31"/>
      <c r="C27" s="40" t="s">
        <v>264</v>
      </c>
      <c r="D27" s="34" t="s">
        <v>191</v>
      </c>
      <c r="E27" s="29">
        <f>E20</f>
        <v>470</v>
      </c>
      <c r="F27" s="75"/>
      <c r="G27" s="28"/>
    </row>
    <row r="28" spans="1:7" s="33" customFormat="1" ht="12.75">
      <c r="A28" s="31"/>
      <c r="B28" s="31"/>
      <c r="C28" s="181" t="s">
        <v>266</v>
      </c>
      <c r="D28" s="34"/>
      <c r="E28" s="29"/>
      <c r="F28" s="75"/>
      <c r="G28" s="28"/>
    </row>
    <row r="29" spans="1:7" s="33" customFormat="1" ht="140.25">
      <c r="A29" s="31">
        <v>7</v>
      </c>
      <c r="B29" s="79"/>
      <c r="C29" s="48" t="s">
        <v>265</v>
      </c>
      <c r="D29" s="34" t="s">
        <v>191</v>
      </c>
      <c r="E29" s="29">
        <v>136.05</v>
      </c>
      <c r="F29" s="75"/>
      <c r="G29" s="28"/>
    </row>
    <row r="30" spans="1:7" s="33" customFormat="1" ht="12.75">
      <c r="A30" s="31"/>
      <c r="B30" s="34"/>
      <c r="C30" s="46" t="s">
        <v>253</v>
      </c>
      <c r="D30" s="34" t="s">
        <v>237</v>
      </c>
      <c r="E30" s="29">
        <f>0.15*E29</f>
        <v>20.407500000000002</v>
      </c>
      <c r="F30" s="75"/>
      <c r="G30" s="28"/>
    </row>
    <row r="31" spans="1:7" s="33" customFormat="1" ht="38.25">
      <c r="A31" s="31"/>
      <c r="B31" s="34"/>
      <c r="C31" s="46" t="s">
        <v>270</v>
      </c>
      <c r="D31" s="34" t="s">
        <v>191</v>
      </c>
      <c r="E31" s="29">
        <f>1.08*E29</f>
        <v>146.93400000000003</v>
      </c>
      <c r="F31" s="75"/>
      <c r="G31" s="28"/>
    </row>
    <row r="32" spans="1:7" s="33" customFormat="1" ht="12.75">
      <c r="A32" s="31"/>
      <c r="B32" s="34"/>
      <c r="C32" s="46" t="s">
        <v>254</v>
      </c>
      <c r="D32" s="34" t="s">
        <v>209</v>
      </c>
      <c r="E32" s="29">
        <f>4.5*E29</f>
        <v>612.225</v>
      </c>
      <c r="F32" s="75"/>
      <c r="G32" s="28"/>
    </row>
    <row r="33" spans="1:7" s="33" customFormat="1" ht="12.75">
      <c r="A33" s="31"/>
      <c r="B33" s="34"/>
      <c r="C33" s="46" t="s">
        <v>255</v>
      </c>
      <c r="D33" s="34" t="s">
        <v>209</v>
      </c>
      <c r="E33" s="29">
        <f>0.5*E29</f>
        <v>68.025</v>
      </c>
      <c r="F33" s="75"/>
      <c r="G33" s="28"/>
    </row>
    <row r="34" spans="1:7" s="33" customFormat="1" ht="12.75">
      <c r="A34" s="31"/>
      <c r="B34" s="34"/>
      <c r="C34" s="181" t="s">
        <v>267</v>
      </c>
      <c r="D34" s="34"/>
      <c r="E34" s="29"/>
      <c r="F34" s="75"/>
      <c r="G34" s="28"/>
    </row>
    <row r="35" spans="1:7" s="33" customFormat="1" ht="102">
      <c r="A35" s="31">
        <v>8</v>
      </c>
      <c r="B35" s="31"/>
      <c r="C35" s="40" t="s">
        <v>271</v>
      </c>
      <c r="D35" s="34" t="s">
        <v>191</v>
      </c>
      <c r="E35" s="51">
        <v>73.5</v>
      </c>
      <c r="F35" s="75"/>
      <c r="G35" s="28"/>
    </row>
    <row r="36" spans="1:7" s="33" customFormat="1" ht="12.75">
      <c r="A36" s="31"/>
      <c r="B36" s="34"/>
      <c r="C36" s="181" t="s">
        <v>272</v>
      </c>
      <c r="D36" s="34"/>
      <c r="E36" s="51"/>
      <c r="F36" s="75"/>
      <c r="G36" s="28"/>
    </row>
    <row r="37" spans="1:7" s="33" customFormat="1" ht="165.75">
      <c r="A37" s="31">
        <v>9</v>
      </c>
      <c r="B37" s="31"/>
      <c r="C37" s="40" t="s">
        <v>274</v>
      </c>
      <c r="D37" s="34" t="s">
        <v>191</v>
      </c>
      <c r="E37" s="29">
        <v>201.88</v>
      </c>
      <c r="F37" s="75"/>
      <c r="G37" s="28"/>
    </row>
    <row r="38" spans="1:7" s="33" customFormat="1" ht="12.75">
      <c r="A38" s="31"/>
      <c r="B38" s="31"/>
      <c r="C38" s="46" t="s">
        <v>253</v>
      </c>
      <c r="D38" s="34" t="s">
        <v>237</v>
      </c>
      <c r="E38" s="29">
        <f>0.15*E37</f>
        <v>30.281999999999996</v>
      </c>
      <c r="F38" s="75"/>
      <c r="G38" s="28"/>
    </row>
    <row r="39" spans="1:7" s="33" customFormat="1" ht="38.25">
      <c r="A39" s="31"/>
      <c r="B39" s="34"/>
      <c r="C39" s="46" t="s">
        <v>273</v>
      </c>
      <c r="D39" s="34" t="s">
        <v>191</v>
      </c>
      <c r="E39" s="29">
        <f>E37*1.08</f>
        <v>218.03040000000001</v>
      </c>
      <c r="F39" s="75"/>
      <c r="G39" s="28"/>
    </row>
    <row r="40" spans="1:7" s="33" customFormat="1" ht="12.75">
      <c r="A40" s="31"/>
      <c r="B40" s="34"/>
      <c r="C40" s="46" t="s">
        <v>269</v>
      </c>
      <c r="D40" s="34" t="s">
        <v>209</v>
      </c>
      <c r="E40" s="29">
        <f>ROUND(0.25*E37,2)</f>
        <v>50.47</v>
      </c>
      <c r="F40" s="75"/>
      <c r="G40" s="28"/>
    </row>
    <row r="41" spans="1:7" s="33" customFormat="1" ht="12.75">
      <c r="A41" s="31"/>
      <c r="B41" s="34"/>
      <c r="C41" s="181" t="s">
        <v>275</v>
      </c>
      <c r="D41" s="34"/>
      <c r="E41" s="51"/>
      <c r="F41" s="75"/>
      <c r="G41" s="28"/>
    </row>
    <row r="42" spans="1:7" s="33" customFormat="1" ht="153">
      <c r="A42" s="31">
        <v>10</v>
      </c>
      <c r="B42" s="79"/>
      <c r="C42" s="48" t="s">
        <v>276</v>
      </c>
      <c r="D42" s="34" t="s">
        <v>191</v>
      </c>
      <c r="E42" s="29">
        <v>32.93</v>
      </c>
      <c r="F42" s="75"/>
      <c r="G42" s="28"/>
    </row>
    <row r="43" spans="1:7" s="33" customFormat="1" ht="12.75">
      <c r="A43" s="31"/>
      <c r="B43" s="34"/>
      <c r="C43" s="181" t="s">
        <v>277</v>
      </c>
      <c r="D43" s="34"/>
      <c r="E43" s="29"/>
      <c r="F43" s="75"/>
      <c r="G43" s="28"/>
    </row>
    <row r="44" spans="1:7" s="33" customFormat="1" ht="38.25">
      <c r="A44" s="31">
        <v>11</v>
      </c>
      <c r="B44" s="34"/>
      <c r="C44" s="40" t="s">
        <v>278</v>
      </c>
      <c r="D44" s="34" t="s">
        <v>191</v>
      </c>
      <c r="E44" s="29">
        <v>2.12</v>
      </c>
      <c r="F44" s="75"/>
      <c r="G44" s="28"/>
    </row>
    <row r="45" spans="1:7" s="33" customFormat="1" ht="12.75">
      <c r="A45" s="31"/>
      <c r="B45" s="34"/>
      <c r="C45" s="159" t="s">
        <v>279</v>
      </c>
      <c r="D45" s="34"/>
      <c r="E45" s="29"/>
      <c r="F45" s="75"/>
      <c r="G45" s="28"/>
    </row>
    <row r="46" spans="1:7" s="33" customFormat="1" ht="63.75">
      <c r="A46" s="31">
        <v>12</v>
      </c>
      <c r="B46" s="34"/>
      <c r="C46" s="40" t="s">
        <v>280</v>
      </c>
      <c r="D46" s="34" t="s">
        <v>3</v>
      </c>
      <c r="E46" s="29">
        <v>1</v>
      </c>
      <c r="F46" s="75"/>
      <c r="G46" s="28"/>
    </row>
    <row r="47" spans="1:7" s="33" customFormat="1" ht="12.75">
      <c r="A47" s="31"/>
      <c r="B47" s="34"/>
      <c r="C47" s="159" t="s">
        <v>281</v>
      </c>
      <c r="D47" s="34"/>
      <c r="E47" s="29"/>
      <c r="F47" s="75"/>
      <c r="G47" s="28"/>
    </row>
    <row r="48" spans="1:7" s="33" customFormat="1" ht="51">
      <c r="A48" s="31">
        <v>13</v>
      </c>
      <c r="B48" s="34"/>
      <c r="C48" s="40" t="s">
        <v>282</v>
      </c>
      <c r="D48" s="34" t="s">
        <v>3</v>
      </c>
      <c r="E48" s="29">
        <v>1</v>
      </c>
      <c r="F48" s="75"/>
      <c r="G48" s="28"/>
    </row>
    <row r="49" spans="1:7" s="33" customFormat="1" ht="12.75">
      <c r="A49" s="31"/>
      <c r="B49" s="34"/>
      <c r="C49" s="159" t="s">
        <v>283</v>
      </c>
      <c r="D49" s="34"/>
      <c r="E49" s="29"/>
      <c r="F49" s="75"/>
      <c r="G49" s="28"/>
    </row>
    <row r="50" spans="1:7" s="33" customFormat="1" ht="25.5">
      <c r="A50" s="31">
        <v>14</v>
      </c>
      <c r="B50" s="34"/>
      <c r="C50" s="40" t="s">
        <v>284</v>
      </c>
      <c r="D50" s="34" t="s">
        <v>3</v>
      </c>
      <c r="E50" s="29">
        <v>1</v>
      </c>
      <c r="F50" s="75"/>
      <c r="G50" s="28"/>
    </row>
    <row r="51" spans="1:7" s="33" customFormat="1" ht="12.75">
      <c r="A51" s="43" t="s">
        <v>0</v>
      </c>
      <c r="B51" s="18"/>
      <c r="C51" s="44" t="s">
        <v>1</v>
      </c>
      <c r="D51" s="37"/>
      <c r="E51" s="66"/>
      <c r="F51" s="45"/>
      <c r="G51" s="28"/>
    </row>
    <row r="52" spans="1:7" s="33" customFormat="1" ht="114.75">
      <c r="A52" s="43"/>
      <c r="B52" s="18"/>
      <c r="C52" s="32" t="s">
        <v>52</v>
      </c>
      <c r="D52" s="37" t="s">
        <v>2</v>
      </c>
      <c r="E52" s="66"/>
      <c r="F52" s="45"/>
      <c r="G52" s="28"/>
    </row>
    <row r="53" spans="1:7" ht="15.75">
      <c r="A53" s="25"/>
      <c r="B53" s="25"/>
      <c r="C53" s="26" t="s">
        <v>20</v>
      </c>
      <c r="D53" s="25" t="s">
        <v>9</v>
      </c>
      <c r="E53" s="27"/>
      <c r="F53" s="27"/>
      <c r="G53" s="27"/>
    </row>
    <row r="54" spans="3:7" ht="15.75">
      <c r="C54" s="13"/>
      <c r="D54" s="13"/>
      <c r="E54" s="13"/>
      <c r="F54" s="13"/>
      <c r="G54" s="13"/>
    </row>
    <row r="55" spans="1:5" ht="15.75">
      <c r="A55" s="11" t="s">
        <v>22</v>
      </c>
      <c r="B55" s="405"/>
      <c r="C55" s="406" t="s">
        <v>897</v>
      </c>
      <c r="E55" s="14"/>
    </row>
    <row r="56" spans="1:5" ht="15.75">
      <c r="A56" s="407"/>
      <c r="B56" s="12"/>
      <c r="C56" s="408" t="s">
        <v>4</v>
      </c>
      <c r="E56" s="14"/>
    </row>
    <row r="57" spans="1:5" ht="15.75">
      <c r="A57" s="407"/>
      <c r="B57" s="409" t="s">
        <v>5</v>
      </c>
      <c r="C57" s="406"/>
      <c r="E57" s="14"/>
    </row>
    <row r="58" spans="1:5" ht="15.75">
      <c r="A58" s="407"/>
      <c r="B58" s="12"/>
      <c r="C58" s="12"/>
      <c r="E58" s="14"/>
    </row>
    <row r="59" spans="1:5" ht="15.75">
      <c r="A59" s="11" t="s">
        <v>6</v>
      </c>
      <c r="B59" s="405"/>
      <c r="C59" s="406" t="s">
        <v>7</v>
      </c>
      <c r="E59" s="14"/>
    </row>
    <row r="60" spans="1:5" ht="15.75">
      <c r="A60" s="407"/>
      <c r="B60" s="12"/>
      <c r="C60" s="408" t="s">
        <v>4</v>
      </c>
      <c r="E60" s="14"/>
    </row>
    <row r="61" spans="1:5" ht="15.75">
      <c r="A61" s="407"/>
      <c r="B61" s="12"/>
      <c r="C61" s="12"/>
      <c r="E61" s="14"/>
    </row>
    <row r="62" spans="1:5" ht="15.75">
      <c r="A62" s="407"/>
      <c r="B62" s="409" t="s">
        <v>5</v>
      </c>
      <c r="C62" s="406" t="s">
        <v>8</v>
      </c>
      <c r="E62"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68"/>
  <sheetViews>
    <sheetView showZeros="0" view="pageBreakPreview" zoomScaleSheetLayoutView="100" zoomScalePageLayoutView="0" workbookViewId="0" topLeftCell="A1">
      <selection activeCell="I60" sqref="I60"/>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8.421875" style="53" customWidth="1"/>
    <col min="6" max="6" width="9.00390625" style="14" customWidth="1"/>
    <col min="7" max="7" width="8.00390625" style="14" customWidth="1"/>
    <col min="8" max="16384" width="11.421875" style="13" customWidth="1"/>
  </cols>
  <sheetData>
    <row r="1" spans="1:7" ht="18">
      <c r="A1" s="7" t="s">
        <v>931</v>
      </c>
      <c r="B1" s="7"/>
      <c r="C1" s="7"/>
      <c r="D1" s="7"/>
      <c r="E1" s="7"/>
      <c r="F1" s="7"/>
      <c r="G1" s="7"/>
    </row>
    <row r="2" spans="1:7" ht="18">
      <c r="A2" s="3" t="s">
        <v>201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94" t="s">
        <v>226</v>
      </c>
      <c r="C17" s="195" t="s">
        <v>285</v>
      </c>
      <c r="D17" s="88"/>
      <c r="E17" s="87"/>
      <c r="F17" s="29"/>
      <c r="G17" s="28"/>
    </row>
    <row r="18" spans="1:7" s="33" customFormat="1" ht="72.75" customHeight="1">
      <c r="A18" s="31">
        <v>1</v>
      </c>
      <c r="B18" s="34"/>
      <c r="C18" s="38" t="s">
        <v>290</v>
      </c>
      <c r="D18" s="39" t="s">
        <v>191</v>
      </c>
      <c r="E18" s="193">
        <v>364</v>
      </c>
      <c r="F18" s="45"/>
      <c r="G18" s="28"/>
    </row>
    <row r="19" spans="1:7" s="33" customFormat="1" ht="12.75">
      <c r="A19" s="31"/>
      <c r="B19" s="42"/>
      <c r="C19" s="46" t="s">
        <v>236</v>
      </c>
      <c r="D19" s="34" t="s">
        <v>237</v>
      </c>
      <c r="E19" s="28">
        <f>ROUND(E18*0.15,2)</f>
        <v>54.6</v>
      </c>
      <c r="F19" s="75"/>
      <c r="G19" s="28"/>
    </row>
    <row r="20" spans="1:7" s="33" customFormat="1" ht="12.75">
      <c r="A20" s="31"/>
      <c r="B20" s="42"/>
      <c r="C20" s="46" t="s">
        <v>252</v>
      </c>
      <c r="D20" s="34" t="s">
        <v>193</v>
      </c>
      <c r="E20" s="28">
        <f>ROUND(E18*0.02,2)</f>
        <v>7.28</v>
      </c>
      <c r="F20" s="75"/>
      <c r="G20" s="28"/>
    </row>
    <row r="21" spans="1:7" s="33" customFormat="1" ht="51">
      <c r="A21" s="31">
        <v>2</v>
      </c>
      <c r="B21" s="31"/>
      <c r="C21" s="40" t="s">
        <v>291</v>
      </c>
      <c r="D21" s="34" t="s">
        <v>191</v>
      </c>
      <c r="E21" s="29">
        <f>E25</f>
        <v>809.42</v>
      </c>
      <c r="F21" s="75"/>
      <c r="G21" s="28"/>
    </row>
    <row r="22" spans="1:7" s="33" customFormat="1" ht="12.75">
      <c r="A22" s="31"/>
      <c r="B22" s="42"/>
      <c r="C22" s="46" t="s">
        <v>236</v>
      </c>
      <c r="D22" s="34" t="s">
        <v>237</v>
      </c>
      <c r="E22" s="29">
        <f>0.15*E21</f>
        <v>121.41299999999998</v>
      </c>
      <c r="F22" s="75"/>
      <c r="G22" s="28"/>
    </row>
    <row r="23" spans="1:7" s="33" customFormat="1" ht="12.75">
      <c r="A23" s="31"/>
      <c r="B23" s="42"/>
      <c r="C23" s="46" t="s">
        <v>292</v>
      </c>
      <c r="D23" s="34" t="s">
        <v>209</v>
      </c>
      <c r="E23" s="29">
        <f>1.6*E21</f>
        <v>1295.0720000000001</v>
      </c>
      <c r="F23" s="75"/>
      <c r="G23" s="28"/>
    </row>
    <row r="24" spans="1:7" s="33" customFormat="1" ht="12.75">
      <c r="A24" s="31"/>
      <c r="B24" s="42"/>
      <c r="C24" s="46" t="s">
        <v>239</v>
      </c>
      <c r="D24" s="34" t="s">
        <v>191</v>
      </c>
      <c r="E24" s="29">
        <f>0.05*E21</f>
        <v>40.471000000000004</v>
      </c>
      <c r="F24" s="75"/>
      <c r="G24" s="28"/>
    </row>
    <row r="25" spans="1:7" s="33" customFormat="1" ht="46.5" customHeight="1">
      <c r="A25" s="31">
        <v>3</v>
      </c>
      <c r="B25" s="79"/>
      <c r="C25" s="40" t="s">
        <v>288</v>
      </c>
      <c r="D25" s="34" t="s">
        <v>191</v>
      </c>
      <c r="E25" s="29">
        <f>ROUND(((6.8+5.13+5.2+8.9+12.3+40.25+8.1+30.72+8.62+28.5+8)*3.53)+132.22+103.5,2)</f>
        <v>809.42</v>
      </c>
      <c r="F25" s="75"/>
      <c r="G25" s="28"/>
    </row>
    <row r="26" spans="1:7" s="33" customFormat="1" ht="12.75">
      <c r="A26" s="31"/>
      <c r="B26" s="42"/>
      <c r="C26" s="46" t="s">
        <v>289</v>
      </c>
      <c r="D26" s="34" t="s">
        <v>237</v>
      </c>
      <c r="E26" s="29">
        <f>0.35*E25</f>
        <v>283.29699999999997</v>
      </c>
      <c r="F26" s="75"/>
      <c r="G26" s="28"/>
    </row>
    <row r="27" spans="1:7" s="33" customFormat="1" ht="76.5">
      <c r="A27" s="31">
        <v>4</v>
      </c>
      <c r="B27" s="31"/>
      <c r="C27" s="48" t="s">
        <v>286</v>
      </c>
      <c r="D27" s="34" t="s">
        <v>191</v>
      </c>
      <c r="E27" s="29">
        <f>ROUND((12.6+12.6+9.6+7.9+13.15+47.35+11.4+9.25+7.6+12.76+6.3+26.5)*2.4,2)</f>
        <v>424.82</v>
      </c>
      <c r="F27" s="75"/>
      <c r="G27" s="28"/>
    </row>
    <row r="28" spans="1:7" s="33" customFormat="1" ht="12.75">
      <c r="A28" s="31"/>
      <c r="B28" s="34"/>
      <c r="C28" s="46" t="s">
        <v>253</v>
      </c>
      <c r="D28" s="34" t="s">
        <v>237</v>
      </c>
      <c r="E28" s="191">
        <f>ROUND(E27*0.15,2)</f>
        <v>63.72</v>
      </c>
      <c r="F28" s="75"/>
      <c r="G28" s="28"/>
    </row>
    <row r="29" spans="1:7" s="33" customFormat="1" ht="12.75">
      <c r="A29" s="31"/>
      <c r="B29" s="34"/>
      <c r="C29" s="46" t="s">
        <v>256</v>
      </c>
      <c r="D29" s="34" t="s">
        <v>191</v>
      </c>
      <c r="E29" s="191">
        <f>ROUND(E27*1.08,2)</f>
        <v>458.81</v>
      </c>
      <c r="F29" s="75"/>
      <c r="G29" s="28"/>
    </row>
    <row r="30" spans="1:7" s="33" customFormat="1" ht="12.75">
      <c r="A30" s="31"/>
      <c r="B30" s="34"/>
      <c r="C30" s="46" t="s">
        <v>254</v>
      </c>
      <c r="D30" s="34" t="s">
        <v>209</v>
      </c>
      <c r="E30" s="191">
        <f>ROUND(E27*4.5,2)</f>
        <v>1911.69</v>
      </c>
      <c r="F30" s="75"/>
      <c r="G30" s="28"/>
    </row>
    <row r="31" spans="1:7" s="33" customFormat="1" ht="12.75">
      <c r="A31" s="31"/>
      <c r="B31" s="34"/>
      <c r="C31" s="46" t="s">
        <v>255</v>
      </c>
      <c r="D31" s="34" t="s">
        <v>209</v>
      </c>
      <c r="E31" s="191">
        <f>ROUND(E27*0.5,2)</f>
        <v>212.41</v>
      </c>
      <c r="F31" s="75"/>
      <c r="G31" s="28"/>
    </row>
    <row r="32" spans="1:7" s="33" customFormat="1" ht="63.75">
      <c r="A32" s="31">
        <v>5</v>
      </c>
      <c r="B32" s="31"/>
      <c r="C32" s="48" t="s">
        <v>287</v>
      </c>
      <c r="D32" s="34" t="s">
        <v>191</v>
      </c>
      <c r="E32" s="29">
        <f>ROUND((41.8+24.4+29+8.5+16.7+17.7)*2.785,2)</f>
        <v>384.61</v>
      </c>
      <c r="F32" s="75"/>
      <c r="G32" s="28"/>
    </row>
    <row r="33" spans="1:7" s="33" customFormat="1" ht="153">
      <c r="A33" s="31">
        <v>6</v>
      </c>
      <c r="B33" s="31"/>
      <c r="C33" s="48" t="s">
        <v>293</v>
      </c>
      <c r="D33" s="34" t="s">
        <v>191</v>
      </c>
      <c r="E33" s="29">
        <f>ROUND(56.55*2.7,2)</f>
        <v>152.69</v>
      </c>
      <c r="F33" s="75"/>
      <c r="G33" s="28"/>
    </row>
    <row r="34" spans="1:7" s="33" customFormat="1" ht="12.75">
      <c r="A34" s="31"/>
      <c r="B34" s="180" t="s">
        <v>226</v>
      </c>
      <c r="C34" s="178" t="s">
        <v>227</v>
      </c>
      <c r="D34" s="88"/>
      <c r="E34" s="87"/>
      <c r="F34" s="29"/>
      <c r="G34" s="28"/>
    </row>
    <row r="35" spans="1:7" s="33" customFormat="1" ht="127.5">
      <c r="A35" s="31">
        <v>7</v>
      </c>
      <c r="B35" s="31"/>
      <c r="C35" s="48" t="s">
        <v>232</v>
      </c>
      <c r="D35" s="34" t="s">
        <v>191</v>
      </c>
      <c r="E35" s="29">
        <v>32.93</v>
      </c>
      <c r="F35" s="75"/>
      <c r="G35" s="28"/>
    </row>
    <row r="36" spans="1:7" s="33" customFormat="1" ht="12.75">
      <c r="A36" s="31"/>
      <c r="B36" s="18"/>
      <c r="C36" s="46" t="s">
        <v>228</v>
      </c>
      <c r="D36" s="34" t="s">
        <v>191</v>
      </c>
      <c r="E36" s="29">
        <f>1.15*E35</f>
        <v>37.869499999999995</v>
      </c>
      <c r="F36" s="75"/>
      <c r="G36" s="28"/>
    </row>
    <row r="37" spans="1:7" s="33" customFormat="1" ht="38.25">
      <c r="A37" s="31"/>
      <c r="B37" s="18"/>
      <c r="C37" s="46" t="s">
        <v>229</v>
      </c>
      <c r="D37" s="34" t="s">
        <v>191</v>
      </c>
      <c r="E37" s="29">
        <f>1.03*E35</f>
        <v>33.9179</v>
      </c>
      <c r="F37" s="75"/>
      <c r="G37" s="28"/>
    </row>
    <row r="38" spans="1:7" s="33" customFormat="1" ht="12.75">
      <c r="A38" s="31"/>
      <c r="B38" s="18"/>
      <c r="C38" s="46" t="s">
        <v>224</v>
      </c>
      <c r="D38" s="34" t="s">
        <v>193</v>
      </c>
      <c r="E38" s="182">
        <f>ROUND(E35*0.0472,3)</f>
        <v>1.554</v>
      </c>
      <c r="F38" s="75"/>
      <c r="G38" s="28"/>
    </row>
    <row r="39" spans="1:7" s="33" customFormat="1" ht="12.75">
      <c r="A39" s="31"/>
      <c r="B39" s="18"/>
      <c r="C39" s="46" t="s">
        <v>225</v>
      </c>
      <c r="D39" s="34" t="s">
        <v>191</v>
      </c>
      <c r="E39" s="29">
        <f>E35</f>
        <v>32.93</v>
      </c>
      <c r="F39" s="75"/>
      <c r="G39" s="28"/>
    </row>
    <row r="40" spans="1:7" s="33" customFormat="1" ht="93" customHeight="1">
      <c r="A40" s="31">
        <v>8</v>
      </c>
      <c r="B40" s="79"/>
      <c r="C40" s="48" t="s">
        <v>233</v>
      </c>
      <c r="D40" s="34" t="s">
        <v>191</v>
      </c>
      <c r="E40" s="29">
        <v>197.21</v>
      </c>
      <c r="F40" s="75"/>
      <c r="G40" s="28"/>
    </row>
    <row r="41" spans="1:7" s="33" customFormat="1" ht="102">
      <c r="A41" s="31">
        <v>9</v>
      </c>
      <c r="B41" s="79"/>
      <c r="C41" s="48" t="s">
        <v>234</v>
      </c>
      <c r="D41" s="34" t="s">
        <v>191</v>
      </c>
      <c r="E41" s="29">
        <v>130.58</v>
      </c>
      <c r="F41" s="75"/>
      <c r="G41" s="28"/>
    </row>
    <row r="42" spans="1:7" s="33" customFormat="1" ht="63.75">
      <c r="A42" s="31">
        <v>10</v>
      </c>
      <c r="B42" s="31"/>
      <c r="C42" s="35" t="s">
        <v>235</v>
      </c>
      <c r="D42" s="34" t="s">
        <v>191</v>
      </c>
      <c r="E42" s="29">
        <v>71.3</v>
      </c>
      <c r="F42" s="75"/>
      <c r="G42" s="28"/>
    </row>
    <row r="43" spans="1:7" s="33" customFormat="1" ht="12.75">
      <c r="A43" s="31">
        <v>11</v>
      </c>
      <c r="B43" s="79"/>
      <c r="C43" s="177" t="s">
        <v>249</v>
      </c>
      <c r="D43" s="188" t="s">
        <v>191</v>
      </c>
      <c r="E43" s="21">
        <v>2.12</v>
      </c>
      <c r="F43" s="28"/>
      <c r="G43" s="28"/>
    </row>
    <row r="44" spans="1:7" s="33" customFormat="1" ht="81" customHeight="1">
      <c r="A44" s="31">
        <v>12</v>
      </c>
      <c r="B44" s="79"/>
      <c r="C44" s="40" t="s">
        <v>248</v>
      </c>
      <c r="D44" s="34" t="s">
        <v>191</v>
      </c>
      <c r="E44" s="29">
        <v>2.12</v>
      </c>
      <c r="F44" s="29"/>
      <c r="G44" s="28"/>
    </row>
    <row r="45" spans="1:7" s="33" customFormat="1" ht="12.75">
      <c r="A45" s="31"/>
      <c r="B45" s="42"/>
      <c r="C45" s="46" t="s">
        <v>236</v>
      </c>
      <c r="D45" s="34" t="s">
        <v>237</v>
      </c>
      <c r="E45" s="29">
        <f>0.15*E44</f>
        <v>0.318</v>
      </c>
      <c r="F45" s="75"/>
      <c r="G45" s="28"/>
    </row>
    <row r="46" spans="1:7" s="33" customFormat="1" ht="12.75">
      <c r="A46" s="31"/>
      <c r="B46" s="42"/>
      <c r="C46" s="46" t="s">
        <v>241</v>
      </c>
      <c r="D46" s="34" t="s">
        <v>193</v>
      </c>
      <c r="E46" s="29">
        <f>0.02*E44</f>
        <v>0.0424</v>
      </c>
      <c r="F46" s="75"/>
      <c r="G46" s="28"/>
    </row>
    <row r="47" spans="1:7" s="33" customFormat="1" ht="69" customHeight="1">
      <c r="A47" s="31">
        <v>13</v>
      </c>
      <c r="B47" s="158"/>
      <c r="C47" s="40" t="s">
        <v>247</v>
      </c>
      <c r="D47" s="34" t="s">
        <v>191</v>
      </c>
      <c r="E47" s="29">
        <v>2.12</v>
      </c>
      <c r="F47" s="75"/>
      <c r="G47" s="28"/>
    </row>
    <row r="48" spans="1:7" s="33" customFormat="1" ht="12.75">
      <c r="A48" s="31"/>
      <c r="B48" s="158"/>
      <c r="C48" s="46" t="s">
        <v>236</v>
      </c>
      <c r="D48" s="34" t="s">
        <v>237</v>
      </c>
      <c r="E48" s="29">
        <f>0.15*E47</f>
        <v>0.318</v>
      </c>
      <c r="F48" s="75"/>
      <c r="G48" s="28"/>
    </row>
    <row r="49" spans="1:7" s="33" customFormat="1" ht="12.75">
      <c r="A49" s="31"/>
      <c r="B49" s="158"/>
      <c r="C49" s="46" t="s">
        <v>238</v>
      </c>
      <c r="D49" s="34" t="s">
        <v>209</v>
      </c>
      <c r="E49" s="29">
        <f>1.6*E47</f>
        <v>3.3920000000000003</v>
      </c>
      <c r="F49" s="75"/>
      <c r="G49" s="28"/>
    </row>
    <row r="50" spans="1:7" s="33" customFormat="1" ht="12.75">
      <c r="A50" s="31"/>
      <c r="B50" s="158"/>
      <c r="C50" s="46" t="s">
        <v>239</v>
      </c>
      <c r="D50" s="34" t="s">
        <v>191</v>
      </c>
      <c r="E50" s="29">
        <f>0.05*E47</f>
        <v>0.10600000000000001</v>
      </c>
      <c r="F50" s="75"/>
      <c r="G50" s="28"/>
    </row>
    <row r="51" spans="1:7" s="33" customFormat="1" ht="12.75">
      <c r="A51" s="31"/>
      <c r="B51" s="158"/>
      <c r="C51" s="46" t="s">
        <v>240</v>
      </c>
      <c r="D51" s="34" t="s">
        <v>237</v>
      </c>
      <c r="E51" s="29">
        <f>0.35*E47</f>
        <v>0.742</v>
      </c>
      <c r="F51" s="75"/>
      <c r="G51" s="28"/>
    </row>
    <row r="52" spans="1:7" s="33" customFormat="1" ht="38.25">
      <c r="A52" s="31">
        <v>14</v>
      </c>
      <c r="B52" s="158"/>
      <c r="C52" s="40" t="s">
        <v>367</v>
      </c>
      <c r="D52" s="34" t="s">
        <v>3</v>
      </c>
      <c r="E52" s="29">
        <v>3</v>
      </c>
      <c r="F52" s="75"/>
      <c r="G52" s="28"/>
    </row>
    <row r="53" spans="1:7" s="33" customFormat="1" ht="12.75">
      <c r="A53" s="31"/>
      <c r="B53" s="158"/>
      <c r="C53" s="46" t="s">
        <v>368</v>
      </c>
      <c r="D53" s="34" t="s">
        <v>3</v>
      </c>
      <c r="E53" s="29">
        <v>3</v>
      </c>
      <c r="F53" s="75"/>
      <c r="G53" s="28"/>
    </row>
    <row r="54" spans="1:7" s="33" customFormat="1" ht="12.75">
      <c r="A54" s="31"/>
      <c r="B54" s="158"/>
      <c r="C54" s="46" t="s">
        <v>369</v>
      </c>
      <c r="D54" s="34" t="s">
        <v>209</v>
      </c>
      <c r="E54" s="29">
        <f>300*E52</f>
        <v>900</v>
      </c>
      <c r="F54" s="75"/>
      <c r="G54" s="28"/>
    </row>
    <row r="55" spans="1:7" s="33" customFormat="1" ht="51">
      <c r="A55" s="31">
        <v>15</v>
      </c>
      <c r="B55" s="158"/>
      <c r="C55" s="40" t="s">
        <v>370</v>
      </c>
      <c r="D55" s="34" t="s">
        <v>3</v>
      </c>
      <c r="E55" s="29">
        <v>2</v>
      </c>
      <c r="F55" s="75"/>
      <c r="G55" s="28"/>
    </row>
    <row r="56" spans="1:7" s="33" customFormat="1" ht="12.75">
      <c r="A56" s="31"/>
      <c r="B56" s="158"/>
      <c r="C56" s="46" t="s">
        <v>369</v>
      </c>
      <c r="D56" s="34" t="s">
        <v>209</v>
      </c>
      <c r="E56" s="29">
        <f>300*E55</f>
        <v>600</v>
      </c>
      <c r="F56" s="75"/>
      <c r="G56" s="28"/>
    </row>
    <row r="57" spans="1:7" s="33" customFormat="1" ht="12.75">
      <c r="A57" s="43" t="s">
        <v>0</v>
      </c>
      <c r="B57" s="18"/>
      <c r="C57" s="44" t="s">
        <v>1</v>
      </c>
      <c r="D57" s="37"/>
      <c r="E57" s="66"/>
      <c r="F57" s="45"/>
      <c r="G57" s="28"/>
    </row>
    <row r="58" spans="1:7" s="33" customFormat="1" ht="114.75">
      <c r="A58" s="43"/>
      <c r="B58" s="18"/>
      <c r="C58" s="32" t="s">
        <v>52</v>
      </c>
      <c r="D58" s="37" t="s">
        <v>2</v>
      </c>
      <c r="E58" s="66"/>
      <c r="F58" s="45"/>
      <c r="G58" s="28"/>
    </row>
    <row r="59" spans="1:7" ht="15.75">
      <c r="A59" s="25"/>
      <c r="B59" s="25"/>
      <c r="C59" s="26" t="s">
        <v>20</v>
      </c>
      <c r="D59" s="25" t="s">
        <v>9</v>
      </c>
      <c r="E59" s="27"/>
      <c r="F59" s="27"/>
      <c r="G59" s="27"/>
    </row>
    <row r="60" spans="3:7" ht="15.75">
      <c r="C60" s="13"/>
      <c r="D60" s="13"/>
      <c r="E60" s="13"/>
      <c r="F60" s="13"/>
      <c r="G60" s="13"/>
    </row>
    <row r="61" spans="1:5" ht="15.75">
      <c r="A61" s="11" t="s">
        <v>22</v>
      </c>
      <c r="B61" s="405"/>
      <c r="C61" s="406" t="s">
        <v>897</v>
      </c>
      <c r="E61" s="14"/>
    </row>
    <row r="62" spans="1:5" ht="15.75">
      <c r="A62" s="407"/>
      <c r="B62" s="12"/>
      <c r="C62" s="408" t="s">
        <v>4</v>
      </c>
      <c r="E62" s="14"/>
    </row>
    <row r="63" spans="1:5" ht="15.75">
      <c r="A63" s="407"/>
      <c r="B63" s="409" t="s">
        <v>5</v>
      </c>
      <c r="C63" s="406"/>
      <c r="E63" s="14"/>
    </row>
    <row r="64" spans="1:5" ht="15.75">
      <c r="A64" s="407"/>
      <c r="B64" s="12"/>
      <c r="C64" s="12"/>
      <c r="E64" s="14"/>
    </row>
    <row r="65" spans="1:5" ht="15.75">
      <c r="A65" s="11" t="s">
        <v>6</v>
      </c>
      <c r="B65" s="405"/>
      <c r="C65" s="406" t="s">
        <v>7</v>
      </c>
      <c r="E65" s="14"/>
    </row>
    <row r="66" spans="1:5" ht="15.75">
      <c r="A66" s="407"/>
      <c r="B66" s="12"/>
      <c r="C66" s="408" t="s">
        <v>4</v>
      </c>
      <c r="E66" s="14"/>
    </row>
    <row r="67" spans="1:5" ht="15.75">
      <c r="A67" s="407"/>
      <c r="B67" s="12"/>
      <c r="C67" s="12"/>
      <c r="E67" s="14"/>
    </row>
    <row r="68" spans="1:5" ht="15.75">
      <c r="A68" s="407"/>
      <c r="B68" s="409" t="s">
        <v>5</v>
      </c>
      <c r="C68" s="406" t="s">
        <v>8</v>
      </c>
      <c r="E68"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K25" sqref="K25"/>
    </sheetView>
  </sheetViews>
  <sheetFormatPr defaultColWidth="11.421875" defaultRowHeight="15"/>
  <cols>
    <col min="1" max="1" width="4.7109375" style="53" customWidth="1"/>
    <col min="2" max="2" width="7.8515625" style="53" customWidth="1"/>
    <col min="3" max="3" width="40.28125" style="53" customWidth="1"/>
    <col min="4" max="4" width="6.28125" style="53" customWidth="1"/>
    <col min="5" max="6" width="8.421875" style="53" customWidth="1"/>
    <col min="7" max="7" width="9.421875" style="53" customWidth="1"/>
    <col min="8" max="8" width="10.140625" style="335" customWidth="1"/>
    <col min="9" max="16384" width="11.421875" style="335" customWidth="1"/>
  </cols>
  <sheetData>
    <row r="1" spans="1:7" ht="18">
      <c r="A1" s="7" t="s">
        <v>930</v>
      </c>
      <c r="B1" s="7"/>
      <c r="C1" s="7"/>
      <c r="D1" s="7"/>
      <c r="E1" s="7"/>
      <c r="F1" s="7"/>
      <c r="G1" s="7"/>
    </row>
    <row r="2" spans="1:7" ht="18">
      <c r="A2" s="3" t="s">
        <v>387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6" customFormat="1" ht="12.75">
      <c r="A17" s="57"/>
      <c r="B17" s="49"/>
      <c r="C17" s="337" t="s">
        <v>393</v>
      </c>
      <c r="D17" s="49"/>
      <c r="E17" s="50"/>
      <c r="F17" s="338"/>
      <c r="G17" s="50"/>
    </row>
    <row r="18" spans="1:7" s="336" customFormat="1" ht="140.25">
      <c r="A18" s="57">
        <v>1</v>
      </c>
      <c r="B18" s="339"/>
      <c r="C18" s="340" t="s">
        <v>402</v>
      </c>
      <c r="D18" s="341" t="s">
        <v>191</v>
      </c>
      <c r="E18" s="342">
        <f>49.96+3.2</f>
        <v>53.160000000000004</v>
      </c>
      <c r="F18" s="343"/>
      <c r="G18" s="50"/>
    </row>
    <row r="19" spans="1:7" s="336" customFormat="1" ht="12.75">
      <c r="A19" s="57"/>
      <c r="B19" s="49"/>
      <c r="C19" s="228" t="s">
        <v>391</v>
      </c>
      <c r="D19" s="49" t="s">
        <v>268</v>
      </c>
      <c r="E19" s="51">
        <v>6</v>
      </c>
      <c r="F19" s="338"/>
      <c r="G19" s="50"/>
    </row>
    <row r="20" spans="1:7" s="336" customFormat="1" ht="25.5">
      <c r="A20" s="57"/>
      <c r="B20" s="49"/>
      <c r="C20" s="228" t="s">
        <v>398</v>
      </c>
      <c r="D20" s="49" t="s">
        <v>268</v>
      </c>
      <c r="E20" s="51">
        <v>10</v>
      </c>
      <c r="F20" s="338"/>
      <c r="G20" s="50"/>
    </row>
    <row r="21" spans="1:7" s="336" customFormat="1" ht="12.75">
      <c r="A21" s="57"/>
      <c r="B21" s="49"/>
      <c r="C21" s="228" t="s">
        <v>392</v>
      </c>
      <c r="D21" s="49" t="s">
        <v>268</v>
      </c>
      <c r="E21" s="51">
        <v>2</v>
      </c>
      <c r="F21" s="338"/>
      <c r="G21" s="50"/>
    </row>
    <row r="22" spans="1:7" s="336" customFormat="1" ht="12.75">
      <c r="A22" s="57"/>
      <c r="B22" s="49"/>
      <c r="C22" s="344" t="s">
        <v>388</v>
      </c>
      <c r="D22" s="341" t="s">
        <v>19</v>
      </c>
      <c r="E22" s="342">
        <f>ROUND(221.12*1.1,2)</f>
        <v>243.23</v>
      </c>
      <c r="F22" s="343"/>
      <c r="G22" s="50"/>
    </row>
    <row r="23" spans="1:7" s="336" customFormat="1" ht="12.75">
      <c r="A23" s="57"/>
      <c r="B23" s="49"/>
      <c r="C23" s="344" t="s">
        <v>389</v>
      </c>
      <c r="D23" s="341" t="s">
        <v>19</v>
      </c>
      <c r="E23" s="342">
        <f>E22</f>
        <v>243.23</v>
      </c>
      <c r="F23" s="343"/>
      <c r="G23" s="50"/>
    </row>
    <row r="24" spans="1:7" s="336" customFormat="1" ht="12.75">
      <c r="A24" s="57"/>
      <c r="B24" s="49"/>
      <c r="C24" s="344" t="s">
        <v>390</v>
      </c>
      <c r="D24" s="341" t="s">
        <v>268</v>
      </c>
      <c r="E24" s="342">
        <v>1</v>
      </c>
      <c r="F24" s="343"/>
      <c r="G24" s="50"/>
    </row>
    <row r="25" spans="1:7" s="336" customFormat="1" ht="102">
      <c r="A25" s="57">
        <v>2</v>
      </c>
      <c r="B25" s="339"/>
      <c r="C25" s="340" t="s">
        <v>936</v>
      </c>
      <c r="D25" s="341" t="s">
        <v>191</v>
      </c>
      <c r="E25" s="342">
        <v>5.12</v>
      </c>
      <c r="F25" s="343"/>
      <c r="G25" s="50"/>
    </row>
    <row r="26" spans="1:7" s="336" customFormat="1" ht="25.5">
      <c r="A26" s="57"/>
      <c r="B26" s="49"/>
      <c r="C26" s="228" t="s">
        <v>399</v>
      </c>
      <c r="D26" s="49" t="s">
        <v>268</v>
      </c>
      <c r="E26" s="51">
        <v>2</v>
      </c>
      <c r="F26" s="338"/>
      <c r="G26" s="50"/>
    </row>
    <row r="27" spans="1:7" s="336" customFormat="1" ht="12.75">
      <c r="A27" s="57"/>
      <c r="B27" s="49"/>
      <c r="C27" s="344" t="s">
        <v>388</v>
      </c>
      <c r="D27" s="341" t="s">
        <v>19</v>
      </c>
      <c r="E27" s="342">
        <f>ROUND(13.12*1.1,2)</f>
        <v>14.43</v>
      </c>
      <c r="F27" s="343"/>
      <c r="G27" s="50"/>
    </row>
    <row r="28" spans="1:7" s="336" customFormat="1" ht="12.75">
      <c r="A28" s="57"/>
      <c r="B28" s="49"/>
      <c r="C28" s="344" t="s">
        <v>389</v>
      </c>
      <c r="D28" s="341" t="s">
        <v>19</v>
      </c>
      <c r="E28" s="342">
        <f>E27</f>
        <v>14.43</v>
      </c>
      <c r="F28" s="343"/>
      <c r="G28" s="50"/>
    </row>
    <row r="29" spans="1:7" s="336" customFormat="1" ht="12.75">
      <c r="A29" s="57"/>
      <c r="B29" s="49"/>
      <c r="C29" s="344" t="s">
        <v>390</v>
      </c>
      <c r="D29" s="341" t="s">
        <v>268</v>
      </c>
      <c r="E29" s="342">
        <v>1</v>
      </c>
      <c r="F29" s="343"/>
      <c r="G29" s="50"/>
    </row>
    <row r="30" spans="1:7" s="336" customFormat="1" ht="76.5">
      <c r="A30" s="57">
        <v>3</v>
      </c>
      <c r="B30" s="345"/>
      <c r="C30" s="346" t="s">
        <v>394</v>
      </c>
      <c r="D30" s="347" t="s">
        <v>191</v>
      </c>
      <c r="E30" s="342">
        <v>63.95</v>
      </c>
      <c r="F30" s="342"/>
      <c r="G30" s="50"/>
    </row>
    <row r="31" spans="1:7" s="336" customFormat="1" ht="25.5">
      <c r="A31" s="57">
        <v>4</v>
      </c>
      <c r="B31" s="345"/>
      <c r="C31" s="348" t="s">
        <v>395</v>
      </c>
      <c r="D31" s="341" t="s">
        <v>19</v>
      </c>
      <c r="E31" s="349">
        <v>28.54</v>
      </c>
      <c r="F31" s="343"/>
      <c r="G31" s="50"/>
    </row>
    <row r="32" spans="1:7" s="336" customFormat="1" ht="38.25">
      <c r="A32" s="57">
        <v>5</v>
      </c>
      <c r="B32" s="345"/>
      <c r="C32" s="340" t="s">
        <v>396</v>
      </c>
      <c r="D32" s="341" t="s">
        <v>19</v>
      </c>
      <c r="E32" s="349">
        <v>27.54</v>
      </c>
      <c r="F32" s="343"/>
      <c r="G32" s="50"/>
    </row>
    <row r="33" spans="1:7" s="336" customFormat="1" ht="12.75">
      <c r="A33" s="57"/>
      <c r="B33" s="49"/>
      <c r="C33" s="350" t="s">
        <v>400</v>
      </c>
      <c r="D33" s="49"/>
      <c r="E33" s="50"/>
      <c r="F33" s="338"/>
      <c r="G33" s="50"/>
    </row>
    <row r="34" spans="1:7" s="336" customFormat="1" ht="140.25">
      <c r="A34" s="57">
        <v>6</v>
      </c>
      <c r="B34" s="351"/>
      <c r="C34" s="352" t="s">
        <v>403</v>
      </c>
      <c r="D34" s="353" t="s">
        <v>191</v>
      </c>
      <c r="E34" s="59">
        <v>4.52</v>
      </c>
      <c r="F34" s="50"/>
      <c r="G34" s="50"/>
    </row>
    <row r="35" spans="1:7" s="336" customFormat="1" ht="12.75">
      <c r="A35" s="57"/>
      <c r="B35" s="351"/>
      <c r="C35" s="354" t="s">
        <v>813</v>
      </c>
      <c r="D35" s="353" t="s">
        <v>3</v>
      </c>
      <c r="E35" s="59">
        <v>1</v>
      </c>
      <c r="F35" s="50"/>
      <c r="G35" s="50"/>
    </row>
    <row r="36" spans="1:7" s="336" customFormat="1" ht="12.75">
      <c r="A36" s="57"/>
      <c r="B36" s="351"/>
      <c r="C36" s="228" t="s">
        <v>401</v>
      </c>
      <c r="D36" s="49" t="s">
        <v>25</v>
      </c>
      <c r="E36" s="51">
        <f>ROUND(E34*0.5,0)</f>
        <v>2</v>
      </c>
      <c r="F36" s="50"/>
      <c r="G36" s="50"/>
    </row>
    <row r="37" spans="1:7" s="336" customFormat="1" ht="12.75">
      <c r="A37" s="57"/>
      <c r="B37" s="351"/>
      <c r="C37" s="355" t="s">
        <v>388</v>
      </c>
      <c r="D37" s="356" t="s">
        <v>19</v>
      </c>
      <c r="E37" s="342">
        <f>ROUND(9.56*1.1,2)</f>
        <v>10.52</v>
      </c>
      <c r="F37" s="357"/>
      <c r="G37" s="50"/>
    </row>
    <row r="38" spans="1:7" s="336" customFormat="1" ht="12.75">
      <c r="A38" s="57"/>
      <c r="B38" s="351"/>
      <c r="C38" s="355" t="s">
        <v>389</v>
      </c>
      <c r="D38" s="356" t="s">
        <v>19</v>
      </c>
      <c r="E38" s="358">
        <f>E37</f>
        <v>10.52</v>
      </c>
      <c r="F38" s="357"/>
      <c r="G38" s="50"/>
    </row>
    <row r="39" spans="1:7" s="336" customFormat="1" ht="114.75">
      <c r="A39" s="57">
        <v>7</v>
      </c>
      <c r="B39" s="359"/>
      <c r="C39" s="360" t="s">
        <v>421</v>
      </c>
      <c r="D39" s="361" t="s">
        <v>191</v>
      </c>
      <c r="E39" s="362">
        <v>5.52</v>
      </c>
      <c r="F39" s="52"/>
      <c r="G39" s="50"/>
    </row>
    <row r="40" spans="1:7" s="336" customFormat="1" ht="178.5">
      <c r="A40" s="57">
        <v>8</v>
      </c>
      <c r="B40" s="57"/>
      <c r="C40" s="363" t="s">
        <v>404</v>
      </c>
      <c r="D40" s="49" t="s">
        <v>191</v>
      </c>
      <c r="E40" s="51">
        <v>6.96</v>
      </c>
      <c r="F40" s="50"/>
      <c r="G40" s="50"/>
    </row>
    <row r="41" spans="1:7" s="336" customFormat="1" ht="12.75">
      <c r="A41" s="57"/>
      <c r="B41" s="57"/>
      <c r="C41" s="228" t="s">
        <v>405</v>
      </c>
      <c r="D41" s="49" t="s">
        <v>25</v>
      </c>
      <c r="E41" s="51">
        <v>1</v>
      </c>
      <c r="F41" s="50"/>
      <c r="G41" s="50"/>
    </row>
    <row r="42" spans="1:7" s="336" customFormat="1" ht="12.75">
      <c r="A42" s="57"/>
      <c r="B42" s="49"/>
      <c r="C42" s="228" t="s">
        <v>401</v>
      </c>
      <c r="D42" s="49" t="s">
        <v>25</v>
      </c>
      <c r="E42" s="51">
        <f>ROUND(E40*0.5,0)</f>
        <v>3</v>
      </c>
      <c r="F42" s="50"/>
      <c r="G42" s="50"/>
    </row>
    <row r="43" spans="1:7" s="336" customFormat="1" ht="12.75">
      <c r="A43" s="57"/>
      <c r="B43" s="49"/>
      <c r="C43" s="228" t="s">
        <v>388</v>
      </c>
      <c r="D43" s="49" t="s">
        <v>19</v>
      </c>
      <c r="E43" s="51">
        <v>9.25</v>
      </c>
      <c r="F43" s="50"/>
      <c r="G43" s="50"/>
    </row>
    <row r="44" spans="1:7" s="336" customFormat="1" ht="12.75">
      <c r="A44" s="57"/>
      <c r="B44" s="49"/>
      <c r="C44" s="228" t="s">
        <v>389</v>
      </c>
      <c r="D44" s="49" t="s">
        <v>19</v>
      </c>
      <c r="E44" s="51">
        <v>9.25</v>
      </c>
      <c r="F44" s="50"/>
      <c r="G44" s="50"/>
    </row>
    <row r="45" spans="1:7" s="336" customFormat="1" ht="92.25" customHeight="1">
      <c r="A45" s="57">
        <v>9</v>
      </c>
      <c r="B45" s="57"/>
      <c r="C45" s="363" t="s">
        <v>411</v>
      </c>
      <c r="D45" s="49" t="s">
        <v>191</v>
      </c>
      <c r="E45" s="51">
        <v>5.52</v>
      </c>
      <c r="F45" s="50"/>
      <c r="G45" s="50"/>
    </row>
    <row r="46" spans="1:7" s="336" customFormat="1" ht="12.75">
      <c r="A46" s="57"/>
      <c r="B46" s="57"/>
      <c r="C46" s="228" t="s">
        <v>410</v>
      </c>
      <c r="D46" s="49" t="s">
        <v>25</v>
      </c>
      <c r="E46" s="51">
        <v>2</v>
      </c>
      <c r="F46" s="50"/>
      <c r="G46" s="50"/>
    </row>
    <row r="47" spans="1:7" s="336" customFormat="1" ht="12.75">
      <c r="A47" s="57"/>
      <c r="B47" s="49"/>
      <c r="C47" s="228" t="s">
        <v>401</v>
      </c>
      <c r="D47" s="49" t="s">
        <v>25</v>
      </c>
      <c r="E47" s="51">
        <f>ROUND(E45*0.5,0)</f>
        <v>3</v>
      </c>
      <c r="F47" s="50"/>
      <c r="G47" s="50"/>
    </row>
    <row r="48" spans="1:7" s="336" customFormat="1" ht="12.75">
      <c r="A48" s="57"/>
      <c r="B48" s="49"/>
      <c r="C48" s="228" t="s">
        <v>409</v>
      </c>
      <c r="D48" s="49" t="s">
        <v>25</v>
      </c>
      <c r="E48" s="51">
        <v>2</v>
      </c>
      <c r="F48" s="50"/>
      <c r="G48" s="50"/>
    </row>
    <row r="49" spans="1:7" s="336" customFormat="1" ht="127.5">
      <c r="A49" s="57">
        <v>10</v>
      </c>
      <c r="B49" s="57"/>
      <c r="C49" s="360" t="s">
        <v>413</v>
      </c>
      <c r="D49" s="49" t="s">
        <v>191</v>
      </c>
      <c r="E49" s="51">
        <v>32.73</v>
      </c>
      <c r="F49" s="50"/>
      <c r="G49" s="50"/>
    </row>
    <row r="50" spans="1:7" s="336" customFormat="1" ht="25.5">
      <c r="A50" s="57"/>
      <c r="B50" s="49"/>
      <c r="C50" s="228" t="s">
        <v>414</v>
      </c>
      <c r="D50" s="49" t="s">
        <v>25</v>
      </c>
      <c r="E50" s="51">
        <v>1</v>
      </c>
      <c r="F50" s="50"/>
      <c r="G50" s="50"/>
    </row>
    <row r="51" spans="1:7" s="336" customFormat="1" ht="25.5">
      <c r="A51" s="57"/>
      <c r="B51" s="49"/>
      <c r="C51" s="228" t="s">
        <v>415</v>
      </c>
      <c r="D51" s="49" t="s">
        <v>25</v>
      </c>
      <c r="E51" s="51">
        <v>2</v>
      </c>
      <c r="F51" s="50"/>
      <c r="G51" s="50"/>
    </row>
    <row r="52" spans="1:7" s="336" customFormat="1" ht="25.5">
      <c r="A52" s="57"/>
      <c r="B52" s="49"/>
      <c r="C52" s="228" t="s">
        <v>416</v>
      </c>
      <c r="D52" s="49" t="s">
        <v>25</v>
      </c>
      <c r="E52" s="51">
        <v>9</v>
      </c>
      <c r="F52" s="50"/>
      <c r="G52" s="50"/>
    </row>
    <row r="53" spans="1:7" s="336" customFormat="1" ht="25.5">
      <c r="A53" s="57"/>
      <c r="B53" s="49"/>
      <c r="C53" s="228" t="s">
        <v>417</v>
      </c>
      <c r="D53" s="49" t="s">
        <v>25</v>
      </c>
      <c r="E53" s="51">
        <v>4</v>
      </c>
      <c r="F53" s="50"/>
      <c r="G53" s="50"/>
    </row>
    <row r="54" spans="1:7" s="336" customFormat="1" ht="12.75">
      <c r="A54" s="57"/>
      <c r="B54" s="49"/>
      <c r="C54" s="228" t="s">
        <v>401</v>
      </c>
      <c r="D54" s="49" t="s">
        <v>25</v>
      </c>
      <c r="E54" s="51">
        <f>ROUND(E49*0.5,0)</f>
        <v>16</v>
      </c>
      <c r="F54" s="50"/>
      <c r="G54" s="50"/>
    </row>
    <row r="55" spans="1:7" s="336" customFormat="1" ht="12.75">
      <c r="A55" s="57"/>
      <c r="B55" s="49"/>
      <c r="C55" s="228" t="s">
        <v>409</v>
      </c>
      <c r="D55" s="49" t="s">
        <v>25</v>
      </c>
      <c r="E55" s="51">
        <f>E50+E51+E52+E53</f>
        <v>16</v>
      </c>
      <c r="F55" s="50"/>
      <c r="G55" s="50"/>
    </row>
    <row r="56" spans="1:7" s="336" customFormat="1" ht="51">
      <c r="A56" s="57">
        <v>11</v>
      </c>
      <c r="B56" s="57"/>
      <c r="C56" s="360" t="s">
        <v>412</v>
      </c>
      <c r="D56" s="49" t="s">
        <v>191</v>
      </c>
      <c r="E56" s="51">
        <v>5.04</v>
      </c>
      <c r="F56" s="50"/>
      <c r="G56" s="50"/>
    </row>
    <row r="57" spans="1:7" s="336" customFormat="1" ht="114.75">
      <c r="A57" s="57">
        <v>12</v>
      </c>
      <c r="B57" s="57"/>
      <c r="C57" s="360" t="s">
        <v>418</v>
      </c>
      <c r="D57" s="49" t="s">
        <v>191</v>
      </c>
      <c r="E57" s="51">
        <v>26.04</v>
      </c>
      <c r="F57" s="50"/>
      <c r="G57" s="50"/>
    </row>
    <row r="58" spans="1:7" s="336" customFormat="1" ht="12.75">
      <c r="A58" s="57"/>
      <c r="B58" s="49"/>
      <c r="C58" s="228" t="s">
        <v>419</v>
      </c>
      <c r="D58" s="49" t="s">
        <v>25</v>
      </c>
      <c r="E58" s="51">
        <v>5</v>
      </c>
      <c r="F58" s="50"/>
      <c r="G58" s="50"/>
    </row>
    <row r="59" spans="1:7" s="336" customFormat="1" ht="12.75">
      <c r="A59" s="57"/>
      <c r="B59" s="49"/>
      <c r="C59" s="228" t="s">
        <v>420</v>
      </c>
      <c r="D59" s="49" t="s">
        <v>25</v>
      </c>
      <c r="E59" s="51">
        <v>8</v>
      </c>
      <c r="F59" s="50"/>
      <c r="G59" s="50"/>
    </row>
    <row r="60" spans="1:7" s="336" customFormat="1" ht="12.75">
      <c r="A60" s="57"/>
      <c r="B60" s="49"/>
      <c r="C60" s="228" t="s">
        <v>401</v>
      </c>
      <c r="D60" s="49" t="s">
        <v>25</v>
      </c>
      <c r="E60" s="51">
        <f>ROUND(E57*0.5,0)</f>
        <v>13</v>
      </c>
      <c r="F60" s="50"/>
      <c r="G60" s="50"/>
    </row>
    <row r="61" spans="1:7" s="336" customFormat="1" ht="12.75">
      <c r="A61" s="57"/>
      <c r="B61" s="49"/>
      <c r="C61" s="228" t="s">
        <v>409</v>
      </c>
      <c r="D61" s="49" t="s">
        <v>25</v>
      </c>
      <c r="E61" s="51">
        <f>E58+E59</f>
        <v>13</v>
      </c>
      <c r="F61" s="50"/>
      <c r="G61" s="50"/>
    </row>
    <row r="62" spans="1:7" s="336" customFormat="1" ht="201" customHeight="1">
      <c r="A62" s="57">
        <v>13</v>
      </c>
      <c r="B62" s="359"/>
      <c r="C62" s="360" t="s">
        <v>814</v>
      </c>
      <c r="D62" s="361" t="s">
        <v>191</v>
      </c>
      <c r="E62" s="362">
        <v>2.76</v>
      </c>
      <c r="F62" s="52"/>
      <c r="G62" s="50"/>
    </row>
    <row r="63" spans="1:7" s="336" customFormat="1" ht="25.5">
      <c r="A63" s="57">
        <v>14</v>
      </c>
      <c r="B63" s="364"/>
      <c r="C63" s="365" t="s">
        <v>397</v>
      </c>
      <c r="D63" s="366" t="s">
        <v>191</v>
      </c>
      <c r="E63" s="367">
        <f>ROUND((8.26+104.68+11.9)*0.2,2)</f>
        <v>24.97</v>
      </c>
      <c r="F63" s="237"/>
      <c r="G63" s="50"/>
    </row>
    <row r="64" spans="1:7" s="336" customFormat="1" ht="12.75">
      <c r="A64" s="57"/>
      <c r="B64" s="368"/>
      <c r="C64" s="369" t="s">
        <v>253</v>
      </c>
      <c r="D64" s="366" t="s">
        <v>237</v>
      </c>
      <c r="E64" s="367">
        <f>0.25*E63</f>
        <v>6.2425</v>
      </c>
      <c r="F64" s="237"/>
      <c r="G64" s="50"/>
    </row>
    <row r="65" spans="1:7" s="336" customFormat="1" ht="12.75">
      <c r="A65" s="57"/>
      <c r="B65" s="368"/>
      <c r="C65" s="369" t="s">
        <v>406</v>
      </c>
      <c r="D65" s="366" t="s">
        <v>209</v>
      </c>
      <c r="E65" s="367">
        <f>E63*3.2</f>
        <v>79.904</v>
      </c>
      <c r="F65" s="237"/>
      <c r="G65" s="50"/>
    </row>
    <row r="66" spans="1:7" s="336" customFormat="1" ht="25.5">
      <c r="A66" s="57">
        <v>15</v>
      </c>
      <c r="B66" s="370"/>
      <c r="C66" s="371" t="s">
        <v>407</v>
      </c>
      <c r="D66" s="366" t="s">
        <v>191</v>
      </c>
      <c r="E66" s="367">
        <f>E63</f>
        <v>24.97</v>
      </c>
      <c r="F66" s="237"/>
      <c r="G66" s="50"/>
    </row>
    <row r="67" spans="1:7" s="336" customFormat="1" ht="12.75">
      <c r="A67" s="57"/>
      <c r="B67" s="368"/>
      <c r="C67" s="372" t="s">
        <v>253</v>
      </c>
      <c r="D67" s="373" t="s">
        <v>237</v>
      </c>
      <c r="E67" s="367">
        <f>E66*0.2</f>
        <v>4.994</v>
      </c>
      <c r="F67" s="237"/>
      <c r="G67" s="50"/>
    </row>
    <row r="68" spans="1:7" s="336" customFormat="1" ht="12.75">
      <c r="A68" s="57"/>
      <c r="B68" s="368"/>
      <c r="C68" s="372" t="s">
        <v>408</v>
      </c>
      <c r="D68" s="373" t="s">
        <v>237</v>
      </c>
      <c r="E68" s="374">
        <f>E66*0.35</f>
        <v>8.7395</v>
      </c>
      <c r="F68" s="375"/>
      <c r="G68" s="50"/>
    </row>
    <row r="69" spans="1:7" s="336" customFormat="1" ht="12.75">
      <c r="A69" s="376" t="s">
        <v>0</v>
      </c>
      <c r="B69" s="377"/>
      <c r="C69" s="378" t="s">
        <v>1</v>
      </c>
      <c r="D69" s="66"/>
      <c r="E69" s="66"/>
      <c r="F69" s="379"/>
      <c r="G69" s="50"/>
    </row>
    <row r="70" spans="1:7" s="336" customFormat="1" ht="114.75">
      <c r="A70" s="376"/>
      <c r="B70" s="377"/>
      <c r="C70" s="380" t="s">
        <v>52</v>
      </c>
      <c r="D70" s="66" t="s">
        <v>2</v>
      </c>
      <c r="E70" s="66"/>
      <c r="F70" s="379"/>
      <c r="G70" s="50"/>
    </row>
    <row r="71" spans="1:7" ht="15.75">
      <c r="A71" s="25"/>
      <c r="B71" s="25"/>
      <c r="C71" s="26" t="s">
        <v>20</v>
      </c>
      <c r="D71" s="25" t="s">
        <v>9</v>
      </c>
      <c r="E71" s="27"/>
      <c r="F71" s="27"/>
      <c r="G71" s="27"/>
    </row>
    <row r="72" spans="1:7" ht="15.75">
      <c r="A72" s="14"/>
      <c r="B72" s="14"/>
      <c r="C72" s="13"/>
      <c r="D72" s="13"/>
      <c r="E72" s="13"/>
      <c r="F72" s="13"/>
      <c r="G72" s="13"/>
    </row>
    <row r="73" spans="1:7" ht="15.75">
      <c r="A73" s="11" t="s">
        <v>22</v>
      </c>
      <c r="B73" s="405"/>
      <c r="C73" s="406" t="s">
        <v>897</v>
      </c>
      <c r="D73" s="14"/>
      <c r="E73" s="14"/>
      <c r="F73" s="14"/>
      <c r="G73" s="14"/>
    </row>
    <row r="74" spans="1:7" ht="15.75">
      <c r="A74" s="407"/>
      <c r="B74" s="12"/>
      <c r="C74" s="408" t="s">
        <v>4</v>
      </c>
      <c r="D74" s="14"/>
      <c r="E74" s="14"/>
      <c r="F74" s="14"/>
      <c r="G74" s="14"/>
    </row>
    <row r="75" spans="1:7" ht="15.75">
      <c r="A75" s="407"/>
      <c r="B75" s="409" t="s">
        <v>5</v>
      </c>
      <c r="C75" s="406"/>
      <c r="D75" s="14"/>
      <c r="E75" s="14"/>
      <c r="F75" s="14"/>
      <c r="G75" s="14"/>
    </row>
    <row r="76" spans="1:7" ht="15.75">
      <c r="A76" s="407"/>
      <c r="B76" s="12"/>
      <c r="C76" s="12"/>
      <c r="D76" s="14"/>
      <c r="E76" s="14"/>
      <c r="F76" s="14"/>
      <c r="G76" s="14"/>
    </row>
    <row r="77" spans="1:7" ht="15.75">
      <c r="A77" s="11" t="s">
        <v>6</v>
      </c>
      <c r="B77" s="405"/>
      <c r="C77" s="406" t="s">
        <v>7</v>
      </c>
      <c r="D77" s="14"/>
      <c r="E77" s="14"/>
      <c r="F77" s="14"/>
      <c r="G77" s="14"/>
    </row>
    <row r="78" spans="1:7" ht="15.75">
      <c r="A78" s="407"/>
      <c r="B78" s="12"/>
      <c r="C78" s="408" t="s">
        <v>4</v>
      </c>
      <c r="D78" s="14"/>
      <c r="E78" s="14"/>
      <c r="F78" s="14"/>
      <c r="G78" s="14"/>
    </row>
    <row r="79" spans="1:7" ht="15.75">
      <c r="A79" s="407"/>
      <c r="B79" s="12"/>
      <c r="C79" s="12"/>
      <c r="D79" s="14"/>
      <c r="E79" s="14"/>
      <c r="F79" s="14"/>
      <c r="G79" s="14"/>
    </row>
    <row r="80" spans="1:7" ht="15.75">
      <c r="A80" s="407"/>
      <c r="B80" s="409" t="s">
        <v>5</v>
      </c>
      <c r="C80" s="406" t="s">
        <v>8</v>
      </c>
      <c r="D80" s="14"/>
      <c r="E80" s="14"/>
      <c r="F80" s="14"/>
      <c r="G80" s="14"/>
    </row>
    <row r="81" spans="1:7" ht="15.75">
      <c r="A81" s="14"/>
      <c r="B81" s="14"/>
      <c r="C81" s="14"/>
      <c r="D81" s="14"/>
      <c r="F81" s="14"/>
      <c r="G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G162"/>
  <sheetViews>
    <sheetView showZeros="0" view="pageBreakPreview" zoomScale="60" zoomScalePageLayoutView="0" workbookViewId="0" topLeftCell="A1">
      <selection activeCell="Q162" sqref="Q16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7" width="8.421875" style="14" customWidth="1"/>
    <col min="8" max="16384" width="11.421875" style="13" customWidth="1"/>
  </cols>
  <sheetData>
    <row r="1" spans="1:7" ht="18">
      <c r="A1" s="7" t="s">
        <v>929</v>
      </c>
      <c r="B1" s="7"/>
      <c r="C1" s="7"/>
      <c r="D1" s="7"/>
      <c r="E1" s="7"/>
      <c r="F1" s="7"/>
      <c r="G1" s="7"/>
    </row>
    <row r="2" spans="1:7" ht="18">
      <c r="A2" s="3" t="s">
        <v>80</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v>1</v>
      </c>
      <c r="B17" s="46"/>
      <c r="C17" s="47" t="s">
        <v>128</v>
      </c>
      <c r="D17" s="64"/>
      <c r="E17" s="59"/>
      <c r="F17" s="29"/>
      <c r="G17" s="28"/>
    </row>
    <row r="18" spans="1:7" s="33" customFormat="1" ht="12.75">
      <c r="A18" s="79" t="s">
        <v>34</v>
      </c>
      <c r="B18" s="46"/>
      <c r="C18" s="41" t="s">
        <v>129</v>
      </c>
      <c r="D18" s="103" t="s">
        <v>19</v>
      </c>
      <c r="E18" s="105">
        <v>230</v>
      </c>
      <c r="F18" s="104"/>
      <c r="G18" s="28"/>
    </row>
    <row r="19" spans="1:7" s="33" customFormat="1" ht="12.75">
      <c r="A19" s="79" t="s">
        <v>35</v>
      </c>
      <c r="B19" s="46"/>
      <c r="C19" s="41" t="s">
        <v>137</v>
      </c>
      <c r="D19" s="103" t="s">
        <v>19</v>
      </c>
      <c r="E19" s="105">
        <v>210</v>
      </c>
      <c r="F19" s="104"/>
      <c r="G19" s="28"/>
    </row>
    <row r="20" spans="1:7" s="33" customFormat="1" ht="25.5">
      <c r="A20" s="77">
        <v>2</v>
      </c>
      <c r="B20" s="78" t="s">
        <v>81</v>
      </c>
      <c r="C20" s="77" t="s">
        <v>138</v>
      </c>
      <c r="D20" s="77"/>
      <c r="E20" s="77"/>
      <c r="F20" s="77"/>
      <c r="G20" s="28"/>
    </row>
    <row r="21" spans="1:7" s="33" customFormat="1" ht="38.25">
      <c r="A21" s="79" t="s">
        <v>36</v>
      </c>
      <c r="B21" s="73"/>
      <c r="C21" s="41" t="s">
        <v>82</v>
      </c>
      <c r="D21" s="36" t="s">
        <v>19</v>
      </c>
      <c r="E21" s="36">
        <v>205</v>
      </c>
      <c r="F21" s="28"/>
      <c r="G21" s="28"/>
    </row>
    <row r="22" spans="1:7" s="33" customFormat="1" ht="25.5">
      <c r="A22" s="77"/>
      <c r="B22" s="31"/>
      <c r="C22" s="80" t="s">
        <v>154</v>
      </c>
      <c r="D22" s="34" t="s">
        <v>19</v>
      </c>
      <c r="E22" s="28">
        <v>26</v>
      </c>
      <c r="F22" s="28"/>
      <c r="G22" s="28"/>
    </row>
    <row r="23" spans="1:7" s="33" customFormat="1" ht="25.5">
      <c r="A23" s="77"/>
      <c r="B23" s="31"/>
      <c r="C23" s="80" t="s">
        <v>155</v>
      </c>
      <c r="D23" s="34" t="s">
        <v>19</v>
      </c>
      <c r="E23" s="29">
        <v>3</v>
      </c>
      <c r="F23" s="28"/>
      <c r="G23" s="28"/>
    </row>
    <row r="24" spans="1:7" s="33" customFormat="1" ht="25.5">
      <c r="A24" s="77"/>
      <c r="B24" s="31"/>
      <c r="C24" s="80" t="s">
        <v>156</v>
      </c>
      <c r="D24" s="34" t="s">
        <v>19</v>
      </c>
      <c r="E24" s="29">
        <v>3</v>
      </c>
      <c r="F24" s="28"/>
      <c r="G24" s="28"/>
    </row>
    <row r="25" spans="1:7" s="33" customFormat="1" ht="25.5">
      <c r="A25" s="79"/>
      <c r="B25" s="31"/>
      <c r="C25" s="80" t="s">
        <v>157</v>
      </c>
      <c r="D25" s="34" t="s">
        <v>19</v>
      </c>
      <c r="E25" s="28">
        <v>24</v>
      </c>
      <c r="F25" s="28"/>
      <c r="G25" s="28"/>
    </row>
    <row r="26" spans="1:7" s="33" customFormat="1" ht="25.5">
      <c r="A26" s="79"/>
      <c r="B26" s="31"/>
      <c r="C26" s="80" t="s">
        <v>158</v>
      </c>
      <c r="D26" s="34" t="s">
        <v>19</v>
      </c>
      <c r="E26" s="29">
        <v>32</v>
      </c>
      <c r="F26" s="28"/>
      <c r="G26" s="28"/>
    </row>
    <row r="27" spans="1:7" s="33" customFormat="1" ht="25.5">
      <c r="A27" s="79"/>
      <c r="B27" s="31"/>
      <c r="C27" s="80" t="s">
        <v>159</v>
      </c>
      <c r="D27" s="34" t="s">
        <v>19</v>
      </c>
      <c r="E27" s="29">
        <v>120</v>
      </c>
      <c r="F27" s="28"/>
      <c r="G27" s="28"/>
    </row>
    <row r="28" spans="1:7" s="33" customFormat="1" ht="12.75">
      <c r="A28" s="31"/>
      <c r="B28" s="46"/>
      <c r="C28" s="81" t="s">
        <v>83</v>
      </c>
      <c r="D28" s="82"/>
      <c r="E28" s="83"/>
      <c r="F28" s="29"/>
      <c r="G28" s="28"/>
    </row>
    <row r="29" spans="1:7" s="33" customFormat="1" ht="12.75">
      <c r="A29" s="31"/>
      <c r="B29" s="46"/>
      <c r="C29" s="84" t="s">
        <v>84</v>
      </c>
      <c r="D29" s="85" t="s">
        <v>25</v>
      </c>
      <c r="E29" s="86">
        <v>4</v>
      </c>
      <c r="F29" s="29"/>
      <c r="G29" s="28"/>
    </row>
    <row r="30" spans="1:7" s="33" customFormat="1" ht="12.75">
      <c r="A30" s="31"/>
      <c r="B30" s="46"/>
      <c r="C30" s="84" t="s">
        <v>85</v>
      </c>
      <c r="D30" s="85" t="s">
        <v>25</v>
      </c>
      <c r="E30" s="86">
        <v>2</v>
      </c>
      <c r="F30" s="29"/>
      <c r="G30" s="28"/>
    </row>
    <row r="31" spans="1:7" s="33" customFormat="1" ht="12.75">
      <c r="A31" s="31"/>
      <c r="B31" s="46"/>
      <c r="C31" s="84" t="s">
        <v>86</v>
      </c>
      <c r="D31" s="85" t="s">
        <v>25</v>
      </c>
      <c r="E31" s="86">
        <v>1</v>
      </c>
      <c r="F31" s="29"/>
      <c r="G31" s="28"/>
    </row>
    <row r="32" spans="1:7" s="33" customFormat="1" ht="12.75">
      <c r="A32" s="31"/>
      <c r="B32" s="46"/>
      <c r="C32" s="84" t="s">
        <v>87</v>
      </c>
      <c r="D32" s="85" t="s">
        <v>25</v>
      </c>
      <c r="E32" s="86">
        <v>1</v>
      </c>
      <c r="F32" s="29"/>
      <c r="G32" s="28"/>
    </row>
    <row r="33" spans="1:7" s="33" customFormat="1" ht="12.75">
      <c r="A33" s="31"/>
      <c r="B33" s="46"/>
      <c r="C33" s="84" t="s">
        <v>88</v>
      </c>
      <c r="D33" s="85" t="s">
        <v>25</v>
      </c>
      <c r="E33" s="86">
        <v>5</v>
      </c>
      <c r="F33" s="29"/>
      <c r="G33" s="28"/>
    </row>
    <row r="34" spans="1:7" s="33" customFormat="1" ht="12.75">
      <c r="A34" s="31"/>
      <c r="B34" s="46"/>
      <c r="C34" s="84" t="s">
        <v>89</v>
      </c>
      <c r="D34" s="85" t="s">
        <v>25</v>
      </c>
      <c r="E34" s="86">
        <v>1</v>
      </c>
      <c r="F34" s="29"/>
      <c r="G34" s="28"/>
    </row>
    <row r="35" spans="1:7" s="33" customFormat="1" ht="12.75">
      <c r="A35" s="31"/>
      <c r="B35" s="46"/>
      <c r="C35" s="84" t="s">
        <v>90</v>
      </c>
      <c r="D35" s="85" t="s">
        <v>25</v>
      </c>
      <c r="E35" s="86">
        <v>4</v>
      </c>
      <c r="F35" s="29"/>
      <c r="G35" s="28"/>
    </row>
    <row r="36" spans="1:7" s="33" customFormat="1" ht="12.75">
      <c r="A36" s="31"/>
      <c r="B36" s="46"/>
      <c r="C36" s="84" t="s">
        <v>91</v>
      </c>
      <c r="D36" s="85" t="s">
        <v>25</v>
      </c>
      <c r="E36" s="86">
        <v>4</v>
      </c>
      <c r="F36" s="29"/>
      <c r="G36" s="28"/>
    </row>
    <row r="37" spans="1:7" s="33" customFormat="1" ht="12.75">
      <c r="A37" s="31"/>
      <c r="B37" s="46"/>
      <c r="C37" s="84" t="s">
        <v>92</v>
      </c>
      <c r="D37" s="85" t="s">
        <v>25</v>
      </c>
      <c r="E37" s="86">
        <v>14</v>
      </c>
      <c r="F37" s="29"/>
      <c r="G37" s="28"/>
    </row>
    <row r="38" spans="1:7" s="33" customFormat="1" ht="12.75">
      <c r="A38" s="31"/>
      <c r="B38" s="46"/>
      <c r="C38" s="84" t="s">
        <v>93</v>
      </c>
      <c r="D38" s="85" t="s">
        <v>25</v>
      </c>
      <c r="E38" s="86">
        <v>8</v>
      </c>
      <c r="F38" s="29"/>
      <c r="G38" s="28"/>
    </row>
    <row r="39" spans="1:7" s="33" customFormat="1" ht="12.75">
      <c r="A39" s="31"/>
      <c r="B39" s="46"/>
      <c r="C39" s="81" t="s">
        <v>94</v>
      </c>
      <c r="D39" s="82"/>
      <c r="E39" s="87"/>
      <c r="F39" s="54"/>
      <c r="G39" s="28"/>
    </row>
    <row r="40" spans="1:7" s="33" customFormat="1" ht="12.75">
      <c r="A40" s="31"/>
      <c r="B40" s="46"/>
      <c r="C40" s="84" t="s">
        <v>95</v>
      </c>
      <c r="D40" s="88" t="s">
        <v>25</v>
      </c>
      <c r="E40" s="86">
        <v>7</v>
      </c>
      <c r="F40" s="29"/>
      <c r="G40" s="28"/>
    </row>
    <row r="41" spans="1:7" s="33" customFormat="1" ht="12.75">
      <c r="A41" s="31"/>
      <c r="B41" s="46"/>
      <c r="C41" s="84" t="s">
        <v>96</v>
      </c>
      <c r="D41" s="88" t="s">
        <v>25</v>
      </c>
      <c r="E41" s="86">
        <v>4</v>
      </c>
      <c r="F41" s="89"/>
      <c r="G41" s="28"/>
    </row>
    <row r="42" spans="1:7" s="33" customFormat="1" ht="12.75">
      <c r="A42" s="31"/>
      <c r="B42" s="46"/>
      <c r="C42" s="84" t="s">
        <v>97</v>
      </c>
      <c r="D42" s="88" t="s">
        <v>25</v>
      </c>
      <c r="E42" s="86">
        <v>3</v>
      </c>
      <c r="F42" s="29"/>
      <c r="G42" s="28"/>
    </row>
    <row r="43" spans="1:7" s="33" customFormat="1" ht="12.75">
      <c r="A43" s="31"/>
      <c r="B43" s="46"/>
      <c r="C43" s="84" t="s">
        <v>98</v>
      </c>
      <c r="D43" s="88" t="s">
        <v>25</v>
      </c>
      <c r="E43" s="86">
        <v>39</v>
      </c>
      <c r="F43" s="89"/>
      <c r="G43" s="28"/>
    </row>
    <row r="44" spans="1:7" s="33" customFormat="1" ht="12.75">
      <c r="A44" s="31"/>
      <c r="B44" s="46"/>
      <c r="C44" s="81" t="s">
        <v>99</v>
      </c>
      <c r="D44" s="82"/>
      <c r="E44" s="87"/>
      <c r="F44" s="90"/>
      <c r="G44" s="28"/>
    </row>
    <row r="45" spans="1:7" s="33" customFormat="1" ht="12.75">
      <c r="A45" s="31"/>
      <c r="B45" s="46"/>
      <c r="C45" s="84" t="s">
        <v>100</v>
      </c>
      <c r="D45" s="88" t="s">
        <v>25</v>
      </c>
      <c r="E45" s="86">
        <v>1</v>
      </c>
      <c r="F45" s="29"/>
      <c r="G45" s="28"/>
    </row>
    <row r="46" spans="1:7" s="33" customFormat="1" ht="12.75">
      <c r="A46" s="31"/>
      <c r="B46" s="46"/>
      <c r="C46" s="84" t="s">
        <v>85</v>
      </c>
      <c r="D46" s="88" t="s">
        <v>25</v>
      </c>
      <c r="E46" s="86">
        <v>2</v>
      </c>
      <c r="F46" s="89"/>
      <c r="G46" s="28"/>
    </row>
    <row r="47" spans="1:7" s="33" customFormat="1" ht="12.75">
      <c r="A47" s="31"/>
      <c r="B47" s="46"/>
      <c r="C47" s="84" t="s">
        <v>101</v>
      </c>
      <c r="D47" s="88" t="s">
        <v>25</v>
      </c>
      <c r="E47" s="86">
        <v>1</v>
      </c>
      <c r="F47" s="29"/>
      <c r="G47" s="28"/>
    </row>
    <row r="48" spans="1:7" s="33" customFormat="1" ht="12.75">
      <c r="A48" s="31"/>
      <c r="B48" s="46"/>
      <c r="C48" s="84" t="s">
        <v>87</v>
      </c>
      <c r="D48" s="88" t="s">
        <v>25</v>
      </c>
      <c r="E48" s="86">
        <v>3</v>
      </c>
      <c r="F48" s="29"/>
      <c r="G48" s="28"/>
    </row>
    <row r="49" spans="1:7" s="33" customFormat="1" ht="12.75">
      <c r="A49" s="31"/>
      <c r="B49" s="46"/>
      <c r="C49" s="84" t="s">
        <v>90</v>
      </c>
      <c r="D49" s="88" t="s">
        <v>25</v>
      </c>
      <c r="E49" s="86">
        <v>2</v>
      </c>
      <c r="F49" s="29"/>
      <c r="G49" s="28"/>
    </row>
    <row r="50" spans="1:7" s="33" customFormat="1" ht="12.75">
      <c r="A50" s="31"/>
      <c r="B50" s="46"/>
      <c r="C50" s="84" t="s">
        <v>91</v>
      </c>
      <c r="D50" s="88" t="s">
        <v>25</v>
      </c>
      <c r="E50" s="86">
        <v>4</v>
      </c>
      <c r="F50" s="45"/>
      <c r="G50" s="28"/>
    </row>
    <row r="51" spans="1:7" s="33" customFormat="1" ht="12.75">
      <c r="A51" s="31"/>
      <c r="B51" s="46"/>
      <c r="C51" s="84" t="s">
        <v>92</v>
      </c>
      <c r="D51" s="88" t="s">
        <v>25</v>
      </c>
      <c r="E51" s="86">
        <v>11</v>
      </c>
      <c r="F51" s="29"/>
      <c r="G51" s="28"/>
    </row>
    <row r="52" spans="1:7" s="33" customFormat="1" ht="11.25" customHeight="1">
      <c r="A52" s="31"/>
      <c r="B52" s="46"/>
      <c r="C52" s="81" t="s">
        <v>102</v>
      </c>
      <c r="D52" s="88"/>
      <c r="E52" s="87"/>
      <c r="F52" s="29"/>
      <c r="G52" s="28"/>
    </row>
    <row r="53" spans="1:7" s="33" customFormat="1" ht="12.75">
      <c r="A53" s="31"/>
      <c r="B53" s="46"/>
      <c r="C53" s="84" t="s">
        <v>84</v>
      </c>
      <c r="D53" s="88" t="s">
        <v>25</v>
      </c>
      <c r="E53" s="86">
        <v>8</v>
      </c>
      <c r="F53" s="29"/>
      <c r="G53" s="28"/>
    </row>
    <row r="54" spans="1:7" s="33" customFormat="1" ht="12.75">
      <c r="A54" s="31"/>
      <c r="B54" s="46"/>
      <c r="C54" s="84" t="s">
        <v>103</v>
      </c>
      <c r="D54" s="88" t="s">
        <v>25</v>
      </c>
      <c r="E54" s="86">
        <v>6</v>
      </c>
      <c r="F54" s="29"/>
      <c r="G54" s="28"/>
    </row>
    <row r="55" spans="1:7" s="33" customFormat="1" ht="12.75">
      <c r="A55" s="31"/>
      <c r="B55" s="46"/>
      <c r="C55" s="84" t="s">
        <v>89</v>
      </c>
      <c r="D55" s="88" t="s">
        <v>25</v>
      </c>
      <c r="E55" s="86">
        <v>7</v>
      </c>
      <c r="F55" s="29"/>
      <c r="G55" s="28"/>
    </row>
    <row r="56" spans="1:7" s="33" customFormat="1" ht="12.75">
      <c r="A56" s="31"/>
      <c r="B56" s="46"/>
      <c r="C56" s="84" t="s">
        <v>104</v>
      </c>
      <c r="D56" s="88" t="s">
        <v>25</v>
      </c>
      <c r="E56" s="86">
        <v>12</v>
      </c>
      <c r="F56" s="29"/>
      <c r="G56" s="28"/>
    </row>
    <row r="57" spans="1:7" s="33" customFormat="1" ht="12.75">
      <c r="A57" s="31"/>
      <c r="B57" s="46"/>
      <c r="C57" s="84" t="s">
        <v>93</v>
      </c>
      <c r="D57" s="88" t="s">
        <v>25</v>
      </c>
      <c r="E57" s="86">
        <v>52</v>
      </c>
      <c r="F57" s="29"/>
      <c r="G57" s="28"/>
    </row>
    <row r="58" spans="1:7" s="33" customFormat="1" ht="12.75">
      <c r="A58" s="31"/>
      <c r="B58" s="46"/>
      <c r="C58" s="98" t="s">
        <v>111</v>
      </c>
      <c r="D58" s="88"/>
      <c r="E58" s="86"/>
      <c r="F58" s="29"/>
      <c r="G58" s="28"/>
    </row>
    <row r="59" spans="1:7" s="33" customFormat="1" ht="12.75">
      <c r="A59" s="31" t="s">
        <v>37</v>
      </c>
      <c r="B59" s="31"/>
      <c r="C59" s="76" t="s">
        <v>105</v>
      </c>
      <c r="D59" s="91" t="s">
        <v>3</v>
      </c>
      <c r="E59" s="74">
        <v>7</v>
      </c>
      <c r="F59" s="75"/>
      <c r="G59" s="28"/>
    </row>
    <row r="60" spans="1:7" s="55" customFormat="1" ht="25.5">
      <c r="A60" s="31" t="s">
        <v>38</v>
      </c>
      <c r="B60" s="31"/>
      <c r="C60" s="92" t="s">
        <v>106</v>
      </c>
      <c r="D60" s="93" t="s">
        <v>3</v>
      </c>
      <c r="E60" s="94">
        <v>2</v>
      </c>
      <c r="F60" s="75"/>
      <c r="G60" s="28"/>
    </row>
    <row r="61" spans="1:7" s="33" customFormat="1" ht="12.75">
      <c r="A61" s="31" t="s">
        <v>43</v>
      </c>
      <c r="B61" s="31"/>
      <c r="C61" s="35" t="s">
        <v>107</v>
      </c>
      <c r="D61" s="34" t="s">
        <v>25</v>
      </c>
      <c r="E61" s="29">
        <v>4</v>
      </c>
      <c r="F61" s="28"/>
      <c r="G61" s="28"/>
    </row>
    <row r="62" spans="1:7" s="33" customFormat="1" ht="27" customHeight="1">
      <c r="A62" s="31" t="s">
        <v>44</v>
      </c>
      <c r="B62" s="31"/>
      <c r="C62" s="96" t="s">
        <v>108</v>
      </c>
      <c r="D62" s="34" t="s">
        <v>25</v>
      </c>
      <c r="E62" s="28">
        <v>11</v>
      </c>
      <c r="F62" s="75"/>
      <c r="G62" s="28"/>
    </row>
    <row r="63" spans="1:7" s="33" customFormat="1" ht="25.5">
      <c r="A63" s="31" t="s">
        <v>18</v>
      </c>
      <c r="B63" s="31"/>
      <c r="C63" s="96" t="s">
        <v>109</v>
      </c>
      <c r="D63" s="34" t="s">
        <v>25</v>
      </c>
      <c r="E63" s="28">
        <v>1</v>
      </c>
      <c r="F63" s="75"/>
      <c r="G63" s="28"/>
    </row>
    <row r="64" spans="1:7" s="33" customFormat="1" ht="12.75">
      <c r="A64" s="31" t="s">
        <v>14</v>
      </c>
      <c r="B64" s="31"/>
      <c r="C64" s="95" t="s">
        <v>110</v>
      </c>
      <c r="D64" s="34" t="s">
        <v>25</v>
      </c>
      <c r="E64" s="28">
        <v>3</v>
      </c>
      <c r="F64" s="75"/>
      <c r="G64" s="28"/>
    </row>
    <row r="65" spans="1:7" s="33" customFormat="1" ht="12.75">
      <c r="A65" s="31"/>
      <c r="B65" s="46"/>
      <c r="C65" s="98" t="s">
        <v>112</v>
      </c>
      <c r="D65" s="88"/>
      <c r="E65" s="86"/>
      <c r="F65" s="29"/>
      <c r="G65" s="28"/>
    </row>
    <row r="66" spans="1:7" s="55" customFormat="1" ht="25.5">
      <c r="A66" s="31" t="s">
        <v>15</v>
      </c>
      <c r="B66" s="79"/>
      <c r="C66" s="92" t="s">
        <v>113</v>
      </c>
      <c r="D66" s="93" t="s">
        <v>3</v>
      </c>
      <c r="E66" s="115">
        <v>7</v>
      </c>
      <c r="F66" s="99"/>
      <c r="G66" s="28"/>
    </row>
    <row r="67" spans="1:7" s="55" customFormat="1" ht="38.25">
      <c r="A67" s="31" t="s">
        <v>16</v>
      </c>
      <c r="B67" s="79"/>
      <c r="C67" s="92" t="s">
        <v>383</v>
      </c>
      <c r="D67" s="93" t="s">
        <v>3</v>
      </c>
      <c r="E67" s="115">
        <v>2</v>
      </c>
      <c r="F67" s="99"/>
      <c r="G67" s="28"/>
    </row>
    <row r="68" spans="1:7" s="33" customFormat="1" ht="25.5">
      <c r="A68" s="31" t="s">
        <v>17</v>
      </c>
      <c r="B68" s="46"/>
      <c r="C68" s="96" t="s">
        <v>114</v>
      </c>
      <c r="D68" s="93" t="s">
        <v>3</v>
      </c>
      <c r="E68" s="86">
        <v>1</v>
      </c>
      <c r="F68" s="51"/>
      <c r="G68" s="28"/>
    </row>
    <row r="69" spans="1:7" s="55" customFormat="1" ht="25.5">
      <c r="A69" s="31" t="s">
        <v>57</v>
      </c>
      <c r="B69" s="79"/>
      <c r="C69" s="92" t="s">
        <v>115</v>
      </c>
      <c r="D69" s="93" t="s">
        <v>3</v>
      </c>
      <c r="E69" s="94">
        <v>3</v>
      </c>
      <c r="F69" s="75"/>
      <c r="G69" s="28"/>
    </row>
    <row r="70" spans="1:7" s="55" customFormat="1" ht="76.5">
      <c r="A70" s="31" t="s">
        <v>58</v>
      </c>
      <c r="B70" s="79"/>
      <c r="C70" s="92" t="s">
        <v>116</v>
      </c>
      <c r="D70" s="93" t="s">
        <v>3</v>
      </c>
      <c r="E70" s="94">
        <v>36</v>
      </c>
      <c r="F70" s="100"/>
      <c r="G70" s="28"/>
    </row>
    <row r="71" spans="1:7" s="55" customFormat="1" ht="76.5">
      <c r="A71" s="31" t="s">
        <v>59</v>
      </c>
      <c r="B71" s="79"/>
      <c r="C71" s="92" t="s">
        <v>117</v>
      </c>
      <c r="D71" s="93" t="s">
        <v>3</v>
      </c>
      <c r="E71" s="94">
        <v>3</v>
      </c>
      <c r="F71" s="100"/>
      <c r="G71" s="28"/>
    </row>
    <row r="72" spans="1:7" s="33" customFormat="1" ht="25.5">
      <c r="A72" s="31" t="s">
        <v>60</v>
      </c>
      <c r="B72" s="31"/>
      <c r="C72" s="35" t="s">
        <v>118</v>
      </c>
      <c r="D72" s="34" t="s">
        <v>25</v>
      </c>
      <c r="E72" s="29">
        <v>4</v>
      </c>
      <c r="F72" s="28"/>
      <c r="G72" s="28"/>
    </row>
    <row r="73" spans="1:7" s="33" customFormat="1" ht="25.5">
      <c r="A73" s="31" t="s">
        <v>61</v>
      </c>
      <c r="B73" s="31"/>
      <c r="C73" s="35" t="s">
        <v>119</v>
      </c>
      <c r="D73" s="34" t="s">
        <v>25</v>
      </c>
      <c r="E73" s="29">
        <v>4</v>
      </c>
      <c r="F73" s="28"/>
      <c r="G73" s="28"/>
    </row>
    <row r="74" spans="1:7" s="33" customFormat="1" ht="25.5">
      <c r="A74" s="31" t="s">
        <v>66</v>
      </c>
      <c r="B74" s="31"/>
      <c r="C74" s="35" t="s">
        <v>120</v>
      </c>
      <c r="D74" s="34" t="s">
        <v>25</v>
      </c>
      <c r="E74" s="29">
        <v>4</v>
      </c>
      <c r="F74" s="28"/>
      <c r="G74" s="28"/>
    </row>
    <row r="75" spans="1:7" s="33" customFormat="1" ht="25.5">
      <c r="A75" s="31" t="s">
        <v>67</v>
      </c>
      <c r="B75" s="31"/>
      <c r="C75" s="35" t="s">
        <v>121</v>
      </c>
      <c r="D75" s="34" t="s">
        <v>25</v>
      </c>
      <c r="E75" s="29">
        <v>6</v>
      </c>
      <c r="F75" s="28"/>
      <c r="G75" s="28"/>
    </row>
    <row r="76" spans="1:7" s="33" customFormat="1" ht="25.5">
      <c r="A76" s="31" t="s">
        <v>68</v>
      </c>
      <c r="B76" s="31"/>
      <c r="C76" s="35" t="s">
        <v>122</v>
      </c>
      <c r="D76" s="34" t="s">
        <v>25</v>
      </c>
      <c r="E76" s="29">
        <v>43</v>
      </c>
      <c r="F76" s="28"/>
      <c r="G76" s="28"/>
    </row>
    <row r="77" spans="1:7" s="33" customFormat="1" ht="38.25">
      <c r="A77" s="31" t="s">
        <v>69</v>
      </c>
      <c r="B77" s="46"/>
      <c r="C77" s="101" t="s">
        <v>123</v>
      </c>
      <c r="D77" s="93" t="s">
        <v>3</v>
      </c>
      <c r="E77" s="86">
        <v>3</v>
      </c>
      <c r="F77" s="29"/>
      <c r="G77" s="28"/>
    </row>
    <row r="78" spans="1:7" s="33" customFormat="1" ht="38.25">
      <c r="A78" s="31" t="s">
        <v>70</v>
      </c>
      <c r="B78" s="46"/>
      <c r="C78" s="101" t="s">
        <v>124</v>
      </c>
      <c r="D78" s="93" t="s">
        <v>3</v>
      </c>
      <c r="E78" s="86">
        <v>1</v>
      </c>
      <c r="F78" s="29"/>
      <c r="G78" s="28"/>
    </row>
    <row r="79" spans="1:7" s="33" customFormat="1" ht="38.25">
      <c r="A79" s="31" t="s">
        <v>71</v>
      </c>
      <c r="B79" s="46"/>
      <c r="C79" s="101" t="s">
        <v>125</v>
      </c>
      <c r="D79" s="93" t="s">
        <v>3</v>
      </c>
      <c r="E79" s="86">
        <v>2</v>
      </c>
      <c r="F79" s="29"/>
      <c r="G79" s="28"/>
    </row>
    <row r="80" spans="1:7" s="55" customFormat="1" ht="51">
      <c r="A80" s="31" t="s">
        <v>72</v>
      </c>
      <c r="B80" s="46"/>
      <c r="C80" s="107" t="s">
        <v>130</v>
      </c>
      <c r="D80" s="108" t="s">
        <v>19</v>
      </c>
      <c r="E80" s="106">
        <v>26</v>
      </c>
      <c r="F80" s="29"/>
      <c r="G80" s="28"/>
    </row>
    <row r="81" spans="1:7" s="55" customFormat="1" ht="51">
      <c r="A81" s="31" t="s">
        <v>73</v>
      </c>
      <c r="B81" s="46"/>
      <c r="C81" s="107" t="s">
        <v>131</v>
      </c>
      <c r="D81" s="108" t="s">
        <v>19</v>
      </c>
      <c r="E81" s="106">
        <v>3</v>
      </c>
      <c r="F81" s="29"/>
      <c r="G81" s="28"/>
    </row>
    <row r="82" spans="1:7" s="55" customFormat="1" ht="51">
      <c r="A82" s="31" t="s">
        <v>74</v>
      </c>
      <c r="B82" s="46"/>
      <c r="C82" s="107" t="s">
        <v>132</v>
      </c>
      <c r="D82" s="108" t="s">
        <v>19</v>
      </c>
      <c r="E82" s="106">
        <v>28</v>
      </c>
      <c r="F82" s="29"/>
      <c r="G82" s="28"/>
    </row>
    <row r="83" spans="1:7" s="55" customFormat="1" ht="51">
      <c r="A83" s="31" t="s">
        <v>75</v>
      </c>
      <c r="B83" s="46"/>
      <c r="C83" s="107" t="s">
        <v>133</v>
      </c>
      <c r="D83" s="108" t="s">
        <v>19</v>
      </c>
      <c r="E83" s="106">
        <v>24</v>
      </c>
      <c r="F83" s="29"/>
      <c r="G83" s="28"/>
    </row>
    <row r="84" spans="1:7" s="55" customFormat="1" ht="51">
      <c r="A84" s="31" t="s">
        <v>76</v>
      </c>
      <c r="B84" s="46"/>
      <c r="C84" s="107" t="s">
        <v>134</v>
      </c>
      <c r="D84" s="108" t="s">
        <v>19</v>
      </c>
      <c r="E84" s="106">
        <v>32</v>
      </c>
      <c r="F84" s="29"/>
      <c r="G84" s="28"/>
    </row>
    <row r="85" spans="1:7" s="55" customFormat="1" ht="51">
      <c r="A85" s="31" t="s">
        <v>77</v>
      </c>
      <c r="B85" s="46"/>
      <c r="C85" s="109" t="s">
        <v>135</v>
      </c>
      <c r="D85" s="108" t="s">
        <v>19</v>
      </c>
      <c r="E85" s="106">
        <v>100</v>
      </c>
      <c r="F85" s="29"/>
      <c r="G85" s="28"/>
    </row>
    <row r="86" spans="1:7" s="33" customFormat="1" ht="21.75" customHeight="1">
      <c r="A86" s="31" t="s">
        <v>78</v>
      </c>
      <c r="B86" s="46"/>
      <c r="C86" s="102" t="s">
        <v>126</v>
      </c>
      <c r="D86" s="37" t="s">
        <v>127</v>
      </c>
      <c r="E86" s="28">
        <f>ROUND((E21)/100,2)</f>
        <v>2.05</v>
      </c>
      <c r="F86" s="28"/>
      <c r="G86" s="28"/>
    </row>
    <row r="87" spans="1:7" s="33" customFormat="1" ht="12.75">
      <c r="A87" s="78">
        <v>3</v>
      </c>
      <c r="B87" s="46"/>
      <c r="C87" s="110" t="s">
        <v>136</v>
      </c>
      <c r="D87" s="88"/>
      <c r="E87" s="86"/>
      <c r="F87" s="29"/>
      <c r="G87" s="28"/>
    </row>
    <row r="88" spans="1:7" s="33" customFormat="1" ht="38.25">
      <c r="A88" s="31" t="s">
        <v>39</v>
      </c>
      <c r="B88" s="73"/>
      <c r="C88" s="41" t="s">
        <v>82</v>
      </c>
      <c r="D88" s="36" t="s">
        <v>19</v>
      </c>
      <c r="E88" s="28">
        <f>E89+E90+E91+E92</f>
        <v>179</v>
      </c>
      <c r="F88" s="28"/>
      <c r="G88" s="28"/>
    </row>
    <row r="89" spans="1:7" s="33" customFormat="1" ht="25.5">
      <c r="A89" s="31"/>
      <c r="B89" s="46"/>
      <c r="C89" s="80" t="s">
        <v>152</v>
      </c>
      <c r="D89" s="34" t="s">
        <v>19</v>
      </c>
      <c r="E89" s="29">
        <v>3</v>
      </c>
      <c r="F89" s="28"/>
      <c r="G89" s="28"/>
    </row>
    <row r="90" spans="1:7" s="33" customFormat="1" ht="25.5">
      <c r="A90" s="31"/>
      <c r="B90" s="46"/>
      <c r="C90" s="80" t="s">
        <v>153</v>
      </c>
      <c r="D90" s="34" t="s">
        <v>19</v>
      </c>
      <c r="E90" s="28">
        <v>24</v>
      </c>
      <c r="F90" s="28"/>
      <c r="G90" s="28"/>
    </row>
    <row r="91" spans="1:7" s="33" customFormat="1" ht="25.5">
      <c r="A91" s="31"/>
      <c r="B91" s="46"/>
      <c r="C91" s="80" t="s">
        <v>150</v>
      </c>
      <c r="D91" s="34" t="s">
        <v>19</v>
      </c>
      <c r="E91" s="29">
        <v>32</v>
      </c>
      <c r="F91" s="28"/>
      <c r="G91" s="28"/>
    </row>
    <row r="92" spans="1:7" s="33" customFormat="1" ht="25.5">
      <c r="A92" s="31"/>
      <c r="B92" s="46"/>
      <c r="C92" s="80" t="s">
        <v>151</v>
      </c>
      <c r="D92" s="34" t="s">
        <v>19</v>
      </c>
      <c r="E92" s="29">
        <v>120</v>
      </c>
      <c r="F92" s="28"/>
      <c r="G92" s="28"/>
    </row>
    <row r="93" spans="1:7" s="33" customFormat="1" ht="12.75">
      <c r="A93" s="31"/>
      <c r="B93" s="46"/>
      <c r="C93" s="81" t="s">
        <v>83</v>
      </c>
      <c r="D93" s="82"/>
      <c r="E93" s="83"/>
      <c r="F93" s="29"/>
      <c r="G93" s="28"/>
    </row>
    <row r="94" spans="1:7" s="33" customFormat="1" ht="12.75">
      <c r="A94" s="31"/>
      <c r="B94" s="46"/>
      <c r="C94" s="84" t="s">
        <v>103</v>
      </c>
      <c r="D94" s="85" t="s">
        <v>25</v>
      </c>
      <c r="E94" s="86">
        <v>4</v>
      </c>
      <c r="F94" s="29"/>
      <c r="G94" s="28"/>
    </row>
    <row r="95" spans="1:7" s="33" customFormat="1" ht="12.75">
      <c r="A95" s="31"/>
      <c r="B95" s="46"/>
      <c r="C95" s="84" t="s">
        <v>88</v>
      </c>
      <c r="D95" s="85" t="s">
        <v>25</v>
      </c>
      <c r="E95" s="86">
        <v>1</v>
      </c>
      <c r="F95" s="29"/>
      <c r="G95" s="28"/>
    </row>
    <row r="96" spans="1:7" s="33" customFormat="1" ht="12.75">
      <c r="A96" s="31"/>
      <c r="B96" s="46"/>
      <c r="C96" s="84" t="s">
        <v>90</v>
      </c>
      <c r="D96" s="85" t="s">
        <v>25</v>
      </c>
      <c r="E96" s="86">
        <v>3</v>
      </c>
      <c r="F96" s="29"/>
      <c r="G96" s="28"/>
    </row>
    <row r="97" spans="1:7" s="33" customFormat="1" ht="12.75">
      <c r="A97" s="31"/>
      <c r="B97" s="46"/>
      <c r="C97" s="84" t="s">
        <v>91</v>
      </c>
      <c r="D97" s="85" t="s">
        <v>25</v>
      </c>
      <c r="E97" s="86">
        <v>3</v>
      </c>
      <c r="F97" s="29"/>
      <c r="G97" s="28"/>
    </row>
    <row r="98" spans="1:7" s="33" customFormat="1" ht="12.75">
      <c r="A98" s="31"/>
      <c r="B98" s="46"/>
      <c r="C98" s="84" t="s">
        <v>104</v>
      </c>
      <c r="D98" s="85" t="s">
        <v>25</v>
      </c>
      <c r="E98" s="86">
        <v>3</v>
      </c>
      <c r="F98" s="29"/>
      <c r="G98" s="28"/>
    </row>
    <row r="99" spans="1:7" s="33" customFormat="1" ht="12.75">
      <c r="A99" s="31"/>
      <c r="B99" s="46"/>
      <c r="C99" s="84" t="s">
        <v>92</v>
      </c>
      <c r="D99" s="85" t="s">
        <v>25</v>
      </c>
      <c r="E99" s="86">
        <v>13</v>
      </c>
      <c r="F99" s="29"/>
      <c r="G99" s="28"/>
    </row>
    <row r="100" spans="1:7" s="33" customFormat="1" ht="12.75">
      <c r="A100" s="31"/>
      <c r="B100" s="46"/>
      <c r="C100" s="84" t="s">
        <v>93</v>
      </c>
      <c r="D100" s="85" t="s">
        <v>25</v>
      </c>
      <c r="E100" s="86">
        <v>9</v>
      </c>
      <c r="F100" s="29"/>
      <c r="G100" s="28"/>
    </row>
    <row r="101" spans="1:7" s="33" customFormat="1" ht="12.75">
      <c r="A101" s="31"/>
      <c r="B101" s="46"/>
      <c r="C101" s="81" t="s">
        <v>94</v>
      </c>
      <c r="D101" s="39"/>
      <c r="E101" s="59"/>
      <c r="F101" s="29"/>
      <c r="G101" s="28"/>
    </row>
    <row r="102" spans="1:7" s="33" customFormat="1" ht="14.25" customHeight="1">
      <c r="A102" s="31"/>
      <c r="B102" s="46"/>
      <c r="C102" s="84" t="s">
        <v>139</v>
      </c>
      <c r="D102" s="88" t="s">
        <v>25</v>
      </c>
      <c r="E102" s="86">
        <v>5</v>
      </c>
      <c r="F102" s="89"/>
      <c r="G102" s="28"/>
    </row>
    <row r="103" spans="1:7" s="33" customFormat="1" ht="14.25" customHeight="1">
      <c r="A103" s="31"/>
      <c r="B103" s="46"/>
      <c r="C103" s="84" t="s">
        <v>97</v>
      </c>
      <c r="D103" s="88" t="s">
        <v>25</v>
      </c>
      <c r="E103" s="86">
        <v>4</v>
      </c>
      <c r="F103" s="29"/>
      <c r="G103" s="28"/>
    </row>
    <row r="104" spans="1:7" s="33" customFormat="1" ht="12.75">
      <c r="A104" s="34"/>
      <c r="B104" s="46"/>
      <c r="C104" s="84" t="s">
        <v>98</v>
      </c>
      <c r="D104" s="88" t="s">
        <v>25</v>
      </c>
      <c r="E104" s="86">
        <v>34</v>
      </c>
      <c r="F104" s="89"/>
      <c r="G104" s="28"/>
    </row>
    <row r="105" spans="1:7" s="33" customFormat="1" ht="12.75">
      <c r="A105" s="34"/>
      <c r="B105" s="46"/>
      <c r="C105" s="81" t="s">
        <v>99</v>
      </c>
      <c r="D105" s="68"/>
      <c r="E105" s="60"/>
      <c r="F105" s="65"/>
      <c r="G105" s="28"/>
    </row>
    <row r="106" spans="1:7" s="33" customFormat="1" ht="12.75">
      <c r="A106" s="31"/>
      <c r="B106" s="46"/>
      <c r="C106" s="84" t="s">
        <v>87</v>
      </c>
      <c r="D106" s="88" t="s">
        <v>25</v>
      </c>
      <c r="E106" s="86">
        <v>1</v>
      </c>
      <c r="F106" s="29"/>
      <c r="G106" s="28"/>
    </row>
    <row r="107" spans="1:7" s="33" customFormat="1" ht="12.75">
      <c r="A107" s="31"/>
      <c r="B107" s="46"/>
      <c r="C107" s="84" t="s">
        <v>90</v>
      </c>
      <c r="D107" s="88" t="s">
        <v>25</v>
      </c>
      <c r="E107" s="86">
        <v>2</v>
      </c>
      <c r="F107" s="29"/>
      <c r="G107" s="28"/>
    </row>
    <row r="108" spans="1:7" s="33" customFormat="1" ht="12.75">
      <c r="A108" s="31"/>
      <c r="B108" s="46"/>
      <c r="C108" s="84" t="s">
        <v>91</v>
      </c>
      <c r="D108" s="88" t="s">
        <v>25</v>
      </c>
      <c r="E108" s="86">
        <v>10</v>
      </c>
      <c r="F108" s="45"/>
      <c r="G108" s="28"/>
    </row>
    <row r="109" spans="1:7" s="33" customFormat="1" ht="12.75">
      <c r="A109" s="31"/>
      <c r="B109" s="46"/>
      <c r="C109" s="81" t="s">
        <v>102</v>
      </c>
      <c r="D109" s="88"/>
      <c r="E109" s="87"/>
      <c r="F109" s="29"/>
      <c r="G109" s="28"/>
    </row>
    <row r="110" spans="1:7" s="33" customFormat="1" ht="12.75">
      <c r="A110" s="31"/>
      <c r="B110" s="46"/>
      <c r="C110" s="84" t="s">
        <v>103</v>
      </c>
      <c r="D110" s="88" t="s">
        <v>25</v>
      </c>
      <c r="E110" s="86">
        <v>10</v>
      </c>
      <c r="F110" s="29"/>
      <c r="G110" s="28"/>
    </row>
    <row r="111" spans="1:7" s="33" customFormat="1" ht="12.75">
      <c r="A111" s="31"/>
      <c r="B111" s="46"/>
      <c r="C111" s="84" t="s">
        <v>89</v>
      </c>
      <c r="D111" s="88" t="s">
        <v>25</v>
      </c>
      <c r="E111" s="86">
        <v>6</v>
      </c>
      <c r="F111" s="29"/>
      <c r="G111" s="28"/>
    </row>
    <row r="112" spans="1:7" s="33" customFormat="1" ht="12.75">
      <c r="A112" s="31"/>
      <c r="B112" s="46"/>
      <c r="C112" s="84" t="s">
        <v>104</v>
      </c>
      <c r="D112" s="88" t="s">
        <v>25</v>
      </c>
      <c r="E112" s="86">
        <v>14</v>
      </c>
      <c r="F112" s="29"/>
      <c r="G112" s="28"/>
    </row>
    <row r="113" spans="1:7" s="33" customFormat="1" ht="12.75">
      <c r="A113" s="31"/>
      <c r="B113" s="46"/>
      <c r="C113" s="84" t="s">
        <v>93</v>
      </c>
      <c r="D113" s="88" t="s">
        <v>25</v>
      </c>
      <c r="E113" s="86">
        <v>50</v>
      </c>
      <c r="F113" s="29"/>
      <c r="G113" s="28"/>
    </row>
    <row r="114" spans="1:7" s="33" customFormat="1" ht="25.5">
      <c r="A114" s="31" t="s">
        <v>40</v>
      </c>
      <c r="B114" s="31"/>
      <c r="C114" s="35" t="s">
        <v>119</v>
      </c>
      <c r="D114" s="34" t="s">
        <v>25</v>
      </c>
      <c r="E114" s="29">
        <v>5</v>
      </c>
      <c r="F114" s="28"/>
      <c r="G114" s="28"/>
    </row>
    <row r="115" spans="1:7" s="33" customFormat="1" ht="25.5">
      <c r="A115" s="31" t="s">
        <v>41</v>
      </c>
      <c r="B115" s="31"/>
      <c r="C115" s="35" t="s">
        <v>120</v>
      </c>
      <c r="D115" s="34" t="s">
        <v>25</v>
      </c>
      <c r="E115" s="29">
        <v>3</v>
      </c>
      <c r="F115" s="28"/>
      <c r="G115" s="28"/>
    </row>
    <row r="116" spans="1:7" s="33" customFormat="1" ht="25.5">
      <c r="A116" s="31" t="s">
        <v>42</v>
      </c>
      <c r="B116" s="31"/>
      <c r="C116" s="35" t="s">
        <v>121</v>
      </c>
      <c r="D116" s="34" t="s">
        <v>25</v>
      </c>
      <c r="E116" s="29">
        <v>7</v>
      </c>
      <c r="F116" s="28"/>
      <c r="G116" s="28"/>
    </row>
    <row r="117" spans="1:7" s="33" customFormat="1" ht="25.5">
      <c r="A117" s="31" t="s">
        <v>45</v>
      </c>
      <c r="B117" s="31"/>
      <c r="C117" s="35" t="s">
        <v>122</v>
      </c>
      <c r="D117" s="34" t="s">
        <v>25</v>
      </c>
      <c r="E117" s="29">
        <v>37</v>
      </c>
      <c r="F117" s="28"/>
      <c r="G117" s="28"/>
    </row>
    <row r="118" spans="1:7" s="33" customFormat="1" ht="12.75">
      <c r="A118" s="31" t="s">
        <v>46</v>
      </c>
      <c r="B118" s="31"/>
      <c r="C118" s="35" t="s">
        <v>140</v>
      </c>
      <c r="D118" s="34" t="s">
        <v>25</v>
      </c>
      <c r="E118" s="29">
        <v>5</v>
      </c>
      <c r="F118" s="28"/>
      <c r="G118" s="28"/>
    </row>
    <row r="119" spans="1:7" s="33" customFormat="1" ht="12.75">
      <c r="A119" s="31"/>
      <c r="B119" s="46"/>
      <c r="C119" s="112" t="s">
        <v>141</v>
      </c>
      <c r="D119" s="88"/>
      <c r="E119" s="87"/>
      <c r="F119" s="111"/>
      <c r="G119" s="28"/>
    </row>
    <row r="120" spans="1:7" s="55" customFormat="1" ht="51">
      <c r="A120" s="31" t="s">
        <v>47</v>
      </c>
      <c r="B120" s="46"/>
      <c r="C120" s="113" t="s">
        <v>142</v>
      </c>
      <c r="D120" s="93" t="s">
        <v>3</v>
      </c>
      <c r="E120" s="86">
        <v>2</v>
      </c>
      <c r="F120" s="29"/>
      <c r="G120" s="28"/>
    </row>
    <row r="121" spans="1:7" s="55" customFormat="1" ht="51">
      <c r="A121" s="31" t="s">
        <v>48</v>
      </c>
      <c r="B121" s="46"/>
      <c r="C121" s="113" t="s">
        <v>143</v>
      </c>
      <c r="D121" s="93" t="s">
        <v>3</v>
      </c>
      <c r="E121" s="86">
        <v>1</v>
      </c>
      <c r="F121" s="29"/>
      <c r="G121" s="28"/>
    </row>
    <row r="122" spans="1:7" s="55" customFormat="1" ht="51">
      <c r="A122" s="31" t="s">
        <v>49</v>
      </c>
      <c r="B122" s="46"/>
      <c r="C122" s="113" t="s">
        <v>144</v>
      </c>
      <c r="D122" s="93" t="s">
        <v>3</v>
      </c>
      <c r="E122" s="86">
        <v>1</v>
      </c>
      <c r="F122" s="29"/>
      <c r="G122" s="28"/>
    </row>
    <row r="123" spans="1:7" s="55" customFormat="1" ht="42" customHeight="1">
      <c r="A123" s="31" t="s">
        <v>50</v>
      </c>
      <c r="B123" s="46"/>
      <c r="C123" s="113" t="s">
        <v>145</v>
      </c>
      <c r="D123" s="34" t="s">
        <v>19</v>
      </c>
      <c r="E123" s="97">
        <v>25</v>
      </c>
      <c r="F123" s="90"/>
      <c r="G123" s="28"/>
    </row>
    <row r="124" spans="1:7" s="55" customFormat="1" ht="40.5" customHeight="1">
      <c r="A124" s="31" t="s">
        <v>51</v>
      </c>
      <c r="B124" s="46"/>
      <c r="C124" s="113" t="s">
        <v>146</v>
      </c>
      <c r="D124" s="34" t="s">
        <v>19</v>
      </c>
      <c r="E124" s="97">
        <v>30</v>
      </c>
      <c r="F124" s="90"/>
      <c r="G124" s="28"/>
    </row>
    <row r="125" spans="1:7" s="55" customFormat="1" ht="42.75" customHeight="1">
      <c r="A125" s="31" t="s">
        <v>62</v>
      </c>
      <c r="B125" s="46"/>
      <c r="C125" s="113" t="s">
        <v>147</v>
      </c>
      <c r="D125" s="34" t="s">
        <v>19</v>
      </c>
      <c r="E125" s="97">
        <v>30</v>
      </c>
      <c r="F125" s="90"/>
      <c r="G125" s="28"/>
    </row>
    <row r="126" spans="1:7" s="55" customFormat="1" ht="42" customHeight="1">
      <c r="A126" s="31" t="s">
        <v>63</v>
      </c>
      <c r="B126" s="46"/>
      <c r="C126" s="113" t="s">
        <v>148</v>
      </c>
      <c r="D126" s="34" t="s">
        <v>19</v>
      </c>
      <c r="E126" s="97">
        <v>112</v>
      </c>
      <c r="F126" s="90"/>
      <c r="G126" s="28"/>
    </row>
    <row r="127" spans="1:7" s="33" customFormat="1" ht="25.5">
      <c r="A127" s="31" t="s">
        <v>64</v>
      </c>
      <c r="B127" s="46"/>
      <c r="C127" s="102" t="s">
        <v>126</v>
      </c>
      <c r="D127" s="37" t="s">
        <v>127</v>
      </c>
      <c r="E127" s="28">
        <f>ROUND((E88)/100,2)</f>
        <v>1.79</v>
      </c>
      <c r="F127" s="28"/>
      <c r="G127" s="28"/>
    </row>
    <row r="128" spans="1:7" s="33" customFormat="1" ht="25.5">
      <c r="A128" s="31">
        <v>4</v>
      </c>
      <c r="B128" s="46"/>
      <c r="C128" s="114" t="s">
        <v>149</v>
      </c>
      <c r="D128" s="37"/>
      <c r="E128" s="28"/>
      <c r="F128" s="28"/>
      <c r="G128" s="28"/>
    </row>
    <row r="129" spans="1:7" s="33" customFormat="1" ht="38.25">
      <c r="A129" s="31" t="s">
        <v>26</v>
      </c>
      <c r="B129" s="73"/>
      <c r="C129" s="41" t="s">
        <v>82</v>
      </c>
      <c r="D129" s="36" t="s">
        <v>19</v>
      </c>
      <c r="E129" s="28">
        <f>E130+E131</f>
        <v>81</v>
      </c>
      <c r="F129" s="28"/>
      <c r="G129" s="28"/>
    </row>
    <row r="130" spans="1:7" s="33" customFormat="1" ht="25.5">
      <c r="A130" s="31"/>
      <c r="B130" s="46"/>
      <c r="C130" s="80" t="s">
        <v>150</v>
      </c>
      <c r="D130" s="34" t="s">
        <v>19</v>
      </c>
      <c r="E130" s="29">
        <v>19</v>
      </c>
      <c r="F130" s="28"/>
      <c r="G130" s="28"/>
    </row>
    <row r="131" spans="1:7" s="33" customFormat="1" ht="25.5">
      <c r="A131" s="31"/>
      <c r="B131" s="46"/>
      <c r="C131" s="80" t="s">
        <v>151</v>
      </c>
      <c r="D131" s="34" t="s">
        <v>19</v>
      </c>
      <c r="E131" s="29">
        <v>62</v>
      </c>
      <c r="F131" s="28"/>
      <c r="G131" s="28"/>
    </row>
    <row r="132" spans="1:7" s="33" customFormat="1" ht="12.75">
      <c r="A132" s="31"/>
      <c r="B132" s="46"/>
      <c r="C132" s="81" t="s">
        <v>83</v>
      </c>
      <c r="D132" s="82"/>
      <c r="E132" s="83"/>
      <c r="F132" s="29"/>
      <c r="G132" s="28"/>
    </row>
    <row r="133" spans="1:7" s="33" customFormat="1" ht="12.75">
      <c r="A133" s="31"/>
      <c r="B133" s="46"/>
      <c r="C133" s="84" t="s">
        <v>92</v>
      </c>
      <c r="D133" s="85" t="s">
        <v>25</v>
      </c>
      <c r="E133" s="86">
        <v>2</v>
      </c>
      <c r="F133" s="29"/>
      <c r="G133" s="28"/>
    </row>
    <row r="134" spans="1:7" s="33" customFormat="1" ht="12.75">
      <c r="A134" s="31"/>
      <c r="B134" s="46"/>
      <c r="C134" s="84" t="s">
        <v>93</v>
      </c>
      <c r="D134" s="85" t="s">
        <v>25</v>
      </c>
      <c r="E134" s="86">
        <v>6</v>
      </c>
      <c r="F134" s="29"/>
      <c r="G134" s="28"/>
    </row>
    <row r="135" spans="1:7" s="33" customFormat="1" ht="12.75">
      <c r="A135" s="31"/>
      <c r="B135" s="46"/>
      <c r="C135" s="81" t="s">
        <v>94</v>
      </c>
      <c r="D135" s="82"/>
      <c r="E135" s="87"/>
      <c r="F135" s="54"/>
      <c r="G135" s="28"/>
    </row>
    <row r="136" spans="1:7" s="33" customFormat="1" ht="12.75">
      <c r="A136" s="31"/>
      <c r="B136" s="46"/>
      <c r="C136" s="84" t="s">
        <v>97</v>
      </c>
      <c r="D136" s="88" t="s">
        <v>25</v>
      </c>
      <c r="E136" s="86">
        <v>4</v>
      </c>
      <c r="F136" s="29"/>
      <c r="G136" s="28"/>
    </row>
    <row r="137" spans="1:7" s="33" customFormat="1" ht="12.75">
      <c r="A137" s="31"/>
      <c r="B137" s="46"/>
      <c r="C137" s="84" t="s">
        <v>98</v>
      </c>
      <c r="D137" s="88" t="s">
        <v>25</v>
      </c>
      <c r="E137" s="86">
        <v>6</v>
      </c>
      <c r="F137" s="89"/>
      <c r="G137" s="28"/>
    </row>
    <row r="138" spans="1:7" s="33" customFormat="1" ht="12.75">
      <c r="A138" s="31"/>
      <c r="B138" s="46"/>
      <c r="C138" s="81" t="s">
        <v>99</v>
      </c>
      <c r="D138" s="37"/>
      <c r="E138" s="28"/>
      <c r="F138" s="28"/>
      <c r="G138" s="28"/>
    </row>
    <row r="139" spans="1:7" s="33" customFormat="1" ht="12.75">
      <c r="A139" s="31"/>
      <c r="B139" s="46"/>
      <c r="C139" s="84" t="s">
        <v>92</v>
      </c>
      <c r="D139" s="88" t="s">
        <v>25</v>
      </c>
      <c r="E139" s="86">
        <v>1</v>
      </c>
      <c r="F139" s="29"/>
      <c r="G139" s="28"/>
    </row>
    <row r="140" spans="1:7" s="33" customFormat="1" ht="12.75">
      <c r="A140" s="31"/>
      <c r="B140" s="46"/>
      <c r="C140" s="81" t="s">
        <v>102</v>
      </c>
      <c r="D140" s="88"/>
      <c r="E140" s="87"/>
      <c r="F140" s="29"/>
      <c r="G140" s="28"/>
    </row>
    <row r="141" spans="1:7" s="33" customFormat="1" ht="12.75">
      <c r="A141" s="31"/>
      <c r="B141" s="46"/>
      <c r="C141" s="84" t="s">
        <v>104</v>
      </c>
      <c r="D141" s="88" t="s">
        <v>25</v>
      </c>
      <c r="E141" s="86">
        <v>2</v>
      </c>
      <c r="F141" s="29"/>
      <c r="G141" s="28"/>
    </row>
    <row r="142" spans="1:7" s="33" customFormat="1" ht="12.75">
      <c r="A142" s="31"/>
      <c r="B142" s="46"/>
      <c r="C142" s="84" t="s">
        <v>93</v>
      </c>
      <c r="D142" s="88" t="s">
        <v>25</v>
      </c>
      <c r="E142" s="86">
        <v>10</v>
      </c>
      <c r="F142" s="29"/>
      <c r="G142" s="28"/>
    </row>
    <row r="143" spans="1:7" s="33" customFormat="1" ht="25.5">
      <c r="A143" s="31" t="s">
        <v>27</v>
      </c>
      <c r="B143" s="31"/>
      <c r="C143" s="35" t="s">
        <v>121</v>
      </c>
      <c r="D143" s="34" t="s">
        <v>25</v>
      </c>
      <c r="E143" s="29">
        <v>1</v>
      </c>
      <c r="F143" s="28"/>
      <c r="G143" s="28"/>
    </row>
    <row r="144" spans="1:7" s="33" customFormat="1" ht="25.5">
      <c r="A144" s="31" t="s">
        <v>28</v>
      </c>
      <c r="B144" s="31"/>
      <c r="C144" s="35" t="s">
        <v>122</v>
      </c>
      <c r="D144" s="34" t="s">
        <v>25</v>
      </c>
      <c r="E144" s="29">
        <v>5</v>
      </c>
      <c r="F144" s="28"/>
      <c r="G144" s="28"/>
    </row>
    <row r="145" spans="1:7" s="33" customFormat="1" ht="12.75">
      <c r="A145" s="31" t="s">
        <v>11</v>
      </c>
      <c r="B145" s="31"/>
      <c r="C145" s="35" t="s">
        <v>160</v>
      </c>
      <c r="D145" s="34" t="s">
        <v>25</v>
      </c>
      <c r="E145" s="29">
        <v>1</v>
      </c>
      <c r="F145" s="28"/>
      <c r="G145" s="28"/>
    </row>
    <row r="146" spans="1:7" s="33" customFormat="1" ht="51">
      <c r="A146" s="31" t="s">
        <v>29</v>
      </c>
      <c r="B146" s="46"/>
      <c r="C146" s="113" t="s">
        <v>161</v>
      </c>
      <c r="D146" s="34" t="s">
        <v>19</v>
      </c>
      <c r="E146" s="97">
        <v>19</v>
      </c>
      <c r="F146" s="90"/>
      <c r="G146" s="28"/>
    </row>
    <row r="147" spans="1:7" s="33" customFormat="1" ht="51">
      <c r="A147" s="31" t="s">
        <v>12</v>
      </c>
      <c r="B147" s="46"/>
      <c r="C147" s="113" t="s">
        <v>162</v>
      </c>
      <c r="D147" s="34" t="s">
        <v>19</v>
      </c>
      <c r="E147" s="97">
        <v>62</v>
      </c>
      <c r="F147" s="90"/>
      <c r="G147" s="28"/>
    </row>
    <row r="148" spans="1:7" s="33" customFormat="1" ht="25.5">
      <c r="A148" s="31" t="s">
        <v>13</v>
      </c>
      <c r="B148" s="46"/>
      <c r="C148" s="102" t="s">
        <v>126</v>
      </c>
      <c r="D148" s="37" t="s">
        <v>127</v>
      </c>
      <c r="E148" s="28">
        <f>ROUND((E129)/100,2)</f>
        <v>0.81</v>
      </c>
      <c r="F148" s="28"/>
      <c r="G148" s="28"/>
    </row>
    <row r="149" spans="1:7" s="33" customFormat="1" ht="12.75">
      <c r="A149" s="34">
        <v>5</v>
      </c>
      <c r="B149" s="46"/>
      <c r="C149" s="38" t="s">
        <v>56</v>
      </c>
      <c r="D149" s="36" t="s">
        <v>2</v>
      </c>
      <c r="E149" s="28">
        <v>1</v>
      </c>
      <c r="F149" s="29"/>
      <c r="G149" s="28"/>
    </row>
    <row r="150" spans="1:7" s="33" customFormat="1" ht="25.5">
      <c r="A150" s="34">
        <v>6</v>
      </c>
      <c r="B150" s="46"/>
      <c r="C150" s="70" t="s">
        <v>55</v>
      </c>
      <c r="D150" s="71" t="s">
        <v>2</v>
      </c>
      <c r="E150" s="72">
        <v>1</v>
      </c>
      <c r="F150" s="45"/>
      <c r="G150" s="28"/>
    </row>
    <row r="151" spans="1:7" s="33" customFormat="1" ht="12.75">
      <c r="A151" s="43" t="s">
        <v>0</v>
      </c>
      <c r="B151" s="18"/>
      <c r="C151" s="44" t="s">
        <v>1</v>
      </c>
      <c r="D151" s="37"/>
      <c r="E151" s="66"/>
      <c r="F151" s="45"/>
      <c r="G151" s="28"/>
    </row>
    <row r="152" spans="1:7" s="33" customFormat="1" ht="114.75">
      <c r="A152" s="43"/>
      <c r="B152" s="18"/>
      <c r="C152" s="32" t="s">
        <v>52</v>
      </c>
      <c r="D152" s="37" t="s">
        <v>2</v>
      </c>
      <c r="E152" s="66"/>
      <c r="F152" s="45"/>
      <c r="G152" s="28"/>
    </row>
    <row r="153" spans="1:7" ht="15.75">
      <c r="A153" s="25"/>
      <c r="B153" s="25"/>
      <c r="C153" s="26" t="s">
        <v>20</v>
      </c>
      <c r="D153" s="25" t="s">
        <v>9</v>
      </c>
      <c r="E153" s="27"/>
      <c r="F153" s="27"/>
      <c r="G153" s="27"/>
    </row>
    <row r="154" spans="3:7" ht="15.75">
      <c r="C154" s="13"/>
      <c r="D154" s="13"/>
      <c r="E154" s="13"/>
      <c r="F154" s="13"/>
      <c r="G154" s="13"/>
    </row>
    <row r="155" spans="1:5" ht="15.75">
      <c r="A155" s="11" t="s">
        <v>22</v>
      </c>
      <c r="B155" s="405"/>
      <c r="C155" s="406" t="s">
        <v>897</v>
      </c>
      <c r="E155" s="14"/>
    </row>
    <row r="156" spans="1:5" ht="15.75">
      <c r="A156" s="407"/>
      <c r="B156" s="12"/>
      <c r="C156" s="408" t="s">
        <v>4</v>
      </c>
      <c r="E156" s="14"/>
    </row>
    <row r="157" spans="1:5" ht="15.75">
      <c r="A157" s="407"/>
      <c r="B157" s="409" t="s">
        <v>5</v>
      </c>
      <c r="C157" s="406"/>
      <c r="E157" s="14"/>
    </row>
    <row r="158" spans="1:5" ht="15.75">
      <c r="A158" s="407"/>
      <c r="B158" s="12"/>
      <c r="C158" s="12"/>
      <c r="E158" s="14"/>
    </row>
    <row r="159" spans="1:5" ht="15.75">
      <c r="A159" s="11" t="s">
        <v>6</v>
      </c>
      <c r="B159" s="405"/>
      <c r="C159" s="406" t="s">
        <v>7</v>
      </c>
      <c r="E159" s="14"/>
    </row>
    <row r="160" spans="1:5" ht="15.75">
      <c r="A160" s="407"/>
      <c r="B160" s="12"/>
      <c r="C160" s="408" t="s">
        <v>4</v>
      </c>
      <c r="E160" s="14"/>
    </row>
    <row r="161" spans="1:5" ht="15.75">
      <c r="A161" s="407"/>
      <c r="B161" s="12"/>
      <c r="C161" s="12"/>
      <c r="E161" s="14"/>
    </row>
    <row r="162" spans="1:5" ht="15.75">
      <c r="A162" s="407"/>
      <c r="B162" s="409" t="s">
        <v>5</v>
      </c>
      <c r="C162" s="406" t="s">
        <v>8</v>
      </c>
      <c r="E162" s="14"/>
    </row>
  </sheetData>
  <sheetProtection/>
  <mergeCells count="9">
    <mergeCell ref="A9:G9"/>
    <mergeCell ref="A10:C10"/>
    <mergeCell ref="D10:G10"/>
    <mergeCell ref="A1:G1"/>
    <mergeCell ref="A2:G2"/>
    <mergeCell ref="A3:G3"/>
    <mergeCell ref="A5:G5"/>
    <mergeCell ref="A6:G6"/>
    <mergeCell ref="A7:G7"/>
  </mergeCells>
  <conditionalFormatting sqref="C86">
    <cfRule type="cellIs" priority="3" dxfId="7" operator="equal" stopIfTrue="1">
      <formula>0</formula>
    </cfRule>
  </conditionalFormatting>
  <conditionalFormatting sqref="C127:C128">
    <cfRule type="cellIs" priority="2" dxfId="7" operator="equal" stopIfTrue="1">
      <formula>0</formula>
    </cfRule>
  </conditionalFormatting>
  <conditionalFormatting sqref="C148">
    <cfRule type="cellIs" priority="1" dxfId="7"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G57"/>
  <sheetViews>
    <sheetView showZeros="0" view="pageBreakPreview" zoomScale="60" zoomScalePageLayoutView="0" workbookViewId="0" topLeftCell="A1">
      <selection activeCell="C38" sqref="C3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928</v>
      </c>
      <c r="B1" s="7"/>
      <c r="C1" s="7"/>
      <c r="D1" s="7"/>
      <c r="E1" s="7"/>
      <c r="F1" s="7"/>
      <c r="G1" s="7"/>
    </row>
    <row r="2" spans="1:7" ht="18">
      <c r="A2" s="3" t="s">
        <v>927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62">
        <v>1</v>
      </c>
      <c r="B17" s="57"/>
      <c r="C17" s="118" t="s">
        <v>128</v>
      </c>
      <c r="D17" s="88"/>
      <c r="E17" s="63"/>
      <c r="F17" s="50"/>
      <c r="G17" s="28"/>
    </row>
    <row r="18" spans="1:7" s="33" customFormat="1" ht="12.75">
      <c r="A18" s="62" t="s">
        <v>34</v>
      </c>
      <c r="B18" s="57"/>
      <c r="C18" s="119" t="s">
        <v>165</v>
      </c>
      <c r="D18" s="88" t="s">
        <v>19</v>
      </c>
      <c r="E18" s="104">
        <v>200</v>
      </c>
      <c r="F18" s="104"/>
      <c r="G18" s="28"/>
    </row>
    <row r="19" spans="1:7" s="33" customFormat="1" ht="25.5">
      <c r="A19" s="62">
        <v>2</v>
      </c>
      <c r="B19" s="78" t="s">
        <v>163</v>
      </c>
      <c r="C19" s="116" t="s">
        <v>164</v>
      </c>
      <c r="D19" s="117"/>
      <c r="E19" s="49"/>
      <c r="F19" s="50"/>
      <c r="G19" s="28"/>
    </row>
    <row r="20" spans="1:7" s="55" customFormat="1" ht="51">
      <c r="A20" s="56" t="s">
        <v>36</v>
      </c>
      <c r="B20" s="57"/>
      <c r="C20" s="113" t="s">
        <v>181</v>
      </c>
      <c r="D20" s="34" t="s">
        <v>19</v>
      </c>
      <c r="E20" s="97">
        <v>161</v>
      </c>
      <c r="F20" s="50"/>
      <c r="G20" s="28"/>
    </row>
    <row r="21" spans="1:7" s="55" customFormat="1" ht="51">
      <c r="A21" s="56" t="s">
        <v>37</v>
      </c>
      <c r="B21" s="57"/>
      <c r="C21" s="113" t="s">
        <v>182</v>
      </c>
      <c r="D21" s="34" t="s">
        <v>19</v>
      </c>
      <c r="E21" s="97">
        <v>49</v>
      </c>
      <c r="F21" s="50"/>
      <c r="G21" s="28"/>
    </row>
    <row r="22" spans="1:7" s="33" customFormat="1" ht="12.75">
      <c r="A22" s="56" t="s">
        <v>38</v>
      </c>
      <c r="B22" s="57"/>
      <c r="C22" s="95" t="s">
        <v>166</v>
      </c>
      <c r="D22" s="88" t="s">
        <v>25</v>
      </c>
      <c r="E22" s="120">
        <v>7</v>
      </c>
      <c r="F22" s="50"/>
      <c r="G22" s="28"/>
    </row>
    <row r="23" spans="1:7" s="33" customFormat="1" ht="12.75">
      <c r="A23" s="56" t="s">
        <v>43</v>
      </c>
      <c r="B23" s="57"/>
      <c r="C23" s="95" t="s">
        <v>167</v>
      </c>
      <c r="D23" s="88" t="s">
        <v>25</v>
      </c>
      <c r="E23" s="120">
        <v>1</v>
      </c>
      <c r="F23" s="50"/>
      <c r="G23" s="28"/>
    </row>
    <row r="24" spans="1:7" s="33" customFormat="1" ht="12.75">
      <c r="A24" s="56" t="s">
        <v>44</v>
      </c>
      <c r="B24" s="57"/>
      <c r="C24" s="95" t="s">
        <v>168</v>
      </c>
      <c r="D24" s="88" t="s">
        <v>25</v>
      </c>
      <c r="E24" s="120">
        <v>19</v>
      </c>
      <c r="F24" s="50"/>
      <c r="G24" s="28"/>
    </row>
    <row r="25" spans="1:7" s="33" customFormat="1" ht="12.75">
      <c r="A25" s="56" t="s">
        <v>18</v>
      </c>
      <c r="B25" s="57"/>
      <c r="C25" s="95" t="s">
        <v>169</v>
      </c>
      <c r="D25" s="88" t="s">
        <v>25</v>
      </c>
      <c r="E25" s="120">
        <v>1</v>
      </c>
      <c r="F25" s="50"/>
      <c r="G25" s="28"/>
    </row>
    <row r="26" spans="1:7" s="33" customFormat="1" ht="12.75">
      <c r="A26" s="56" t="s">
        <v>14</v>
      </c>
      <c r="B26" s="57"/>
      <c r="C26" s="95" t="s">
        <v>185</v>
      </c>
      <c r="D26" s="97"/>
      <c r="E26" s="83"/>
      <c r="F26" s="50"/>
      <c r="G26" s="28"/>
    </row>
    <row r="27" spans="1:7" s="33" customFormat="1" ht="14.25">
      <c r="A27" s="56" t="s">
        <v>15</v>
      </c>
      <c r="B27" s="57"/>
      <c r="C27" s="95" t="s">
        <v>171</v>
      </c>
      <c r="D27" s="88" t="s">
        <v>25</v>
      </c>
      <c r="E27" s="120">
        <v>40</v>
      </c>
      <c r="F27" s="50"/>
      <c r="G27" s="28"/>
    </row>
    <row r="28" spans="1:7" s="33" customFormat="1" ht="14.25">
      <c r="A28" s="56" t="s">
        <v>16</v>
      </c>
      <c r="B28" s="57"/>
      <c r="C28" s="95" t="s">
        <v>172</v>
      </c>
      <c r="D28" s="88" t="s">
        <v>25</v>
      </c>
      <c r="E28" s="120">
        <v>26</v>
      </c>
      <c r="F28" s="50"/>
      <c r="G28" s="28"/>
    </row>
    <row r="29" spans="1:7" s="33" customFormat="1" ht="14.25">
      <c r="A29" s="56" t="s">
        <v>17</v>
      </c>
      <c r="B29" s="57"/>
      <c r="C29" s="95" t="s">
        <v>173</v>
      </c>
      <c r="D29" s="88" t="s">
        <v>25</v>
      </c>
      <c r="E29" s="120">
        <v>6</v>
      </c>
      <c r="F29" s="50"/>
      <c r="G29" s="28"/>
    </row>
    <row r="30" spans="1:7" s="33" customFormat="1" ht="14.25">
      <c r="A30" s="56" t="s">
        <v>57</v>
      </c>
      <c r="B30" s="57"/>
      <c r="C30" s="95" t="s">
        <v>174</v>
      </c>
      <c r="D30" s="88" t="s">
        <v>25</v>
      </c>
      <c r="E30" s="120">
        <v>94</v>
      </c>
      <c r="F30" s="50"/>
      <c r="G30" s="28"/>
    </row>
    <row r="31" spans="1:7" s="33" customFormat="1" ht="14.25">
      <c r="A31" s="56" t="s">
        <v>58</v>
      </c>
      <c r="B31" s="57"/>
      <c r="C31" s="95" t="s">
        <v>175</v>
      </c>
      <c r="D31" s="88" t="s">
        <v>25</v>
      </c>
      <c r="E31" s="120">
        <v>52</v>
      </c>
      <c r="F31" s="50"/>
      <c r="G31" s="28"/>
    </row>
    <row r="32" spans="1:7" s="55" customFormat="1" ht="15" customHeight="1">
      <c r="A32" s="56" t="s">
        <v>59</v>
      </c>
      <c r="B32" s="57"/>
      <c r="C32" s="121" t="s">
        <v>170</v>
      </c>
      <c r="D32" s="88" t="s">
        <v>25</v>
      </c>
      <c r="E32" s="86">
        <v>7</v>
      </c>
      <c r="F32" s="50"/>
      <c r="G32" s="28"/>
    </row>
    <row r="33" spans="1:7" s="33" customFormat="1" ht="12.75">
      <c r="A33" s="56" t="s">
        <v>60</v>
      </c>
      <c r="B33" s="57"/>
      <c r="C33" s="122" t="s">
        <v>112</v>
      </c>
      <c r="D33" s="88"/>
      <c r="E33" s="123"/>
      <c r="F33" s="45"/>
      <c r="G33" s="28"/>
    </row>
    <row r="34" spans="1:7" s="33" customFormat="1" ht="12.75">
      <c r="A34" s="56" t="s">
        <v>61</v>
      </c>
      <c r="B34" s="57"/>
      <c r="C34" s="95" t="s">
        <v>176</v>
      </c>
      <c r="D34" s="88" t="s">
        <v>25</v>
      </c>
      <c r="E34" s="120">
        <v>4</v>
      </c>
      <c r="F34" s="45"/>
      <c r="G34" s="28"/>
    </row>
    <row r="35" spans="1:7" s="33" customFormat="1" ht="12.75">
      <c r="A35" s="56" t="s">
        <v>66</v>
      </c>
      <c r="B35" s="57"/>
      <c r="C35" s="95" t="s">
        <v>177</v>
      </c>
      <c r="D35" s="88" t="s">
        <v>25</v>
      </c>
      <c r="E35" s="120">
        <v>9</v>
      </c>
      <c r="F35" s="45"/>
      <c r="G35" s="28"/>
    </row>
    <row r="36" spans="1:7" s="33" customFormat="1" ht="12.75">
      <c r="A36" s="56" t="s">
        <v>67</v>
      </c>
      <c r="B36" s="57"/>
      <c r="C36" s="95" t="s">
        <v>178</v>
      </c>
      <c r="D36" s="88" t="s">
        <v>25</v>
      </c>
      <c r="E36" s="120">
        <v>22</v>
      </c>
      <c r="F36" s="45"/>
      <c r="G36" s="28"/>
    </row>
    <row r="37" spans="1:7" s="33" customFormat="1" ht="12.75">
      <c r="A37" s="56" t="s">
        <v>68</v>
      </c>
      <c r="B37" s="57"/>
      <c r="C37" s="124" t="s">
        <v>179</v>
      </c>
      <c r="D37" s="88"/>
      <c r="E37" s="86"/>
      <c r="F37" s="50"/>
      <c r="G37" s="28"/>
    </row>
    <row r="38" spans="1:7" s="33" customFormat="1" ht="12.75">
      <c r="A38" s="56" t="s">
        <v>69</v>
      </c>
      <c r="B38" s="57"/>
      <c r="C38" s="95" t="s">
        <v>183</v>
      </c>
      <c r="D38" s="88" t="s">
        <v>25</v>
      </c>
      <c r="E38" s="86">
        <v>5</v>
      </c>
      <c r="F38" s="45"/>
      <c r="G38" s="28"/>
    </row>
    <row r="39" spans="1:7" s="33" customFormat="1" ht="12.75">
      <c r="A39" s="56" t="s">
        <v>70</v>
      </c>
      <c r="B39" s="57"/>
      <c r="C39" s="95" t="s">
        <v>184</v>
      </c>
      <c r="D39" s="88" t="s">
        <v>25</v>
      </c>
      <c r="E39" s="86">
        <v>1</v>
      </c>
      <c r="F39" s="45"/>
      <c r="G39" s="28"/>
    </row>
    <row r="40" spans="1:7" s="33" customFormat="1" ht="12.75">
      <c r="A40" s="56" t="s">
        <v>71</v>
      </c>
      <c r="B40" s="57"/>
      <c r="C40" s="112" t="s">
        <v>141</v>
      </c>
      <c r="D40" s="88"/>
      <c r="E40" s="86"/>
      <c r="F40" s="50"/>
      <c r="G40" s="28"/>
    </row>
    <row r="41" spans="1:7" s="55" customFormat="1" ht="38.25">
      <c r="A41" s="56" t="s">
        <v>72</v>
      </c>
      <c r="B41" s="57"/>
      <c r="C41" s="113" t="s">
        <v>180</v>
      </c>
      <c r="D41" s="93" t="s">
        <v>3</v>
      </c>
      <c r="E41" s="86">
        <v>7</v>
      </c>
      <c r="F41" s="50"/>
      <c r="G41" s="28"/>
    </row>
    <row r="42" spans="1:7" s="33" customFormat="1" ht="12.75">
      <c r="A42" s="56">
        <v>3</v>
      </c>
      <c r="B42" s="57"/>
      <c r="C42" s="125" t="s">
        <v>186</v>
      </c>
      <c r="D42" s="37" t="s">
        <v>127</v>
      </c>
      <c r="E42" s="28">
        <f>ROUND((E20+E21)/100,2)</f>
        <v>2.1</v>
      </c>
      <c r="F42" s="28"/>
      <c r="G42" s="28"/>
    </row>
    <row r="43" spans="1:7" s="33" customFormat="1" ht="15" customHeight="1">
      <c r="A43" s="61">
        <v>4</v>
      </c>
      <c r="B43" s="57"/>
      <c r="C43" s="38" t="s">
        <v>56</v>
      </c>
      <c r="D43" s="36" t="s">
        <v>2</v>
      </c>
      <c r="E43" s="28">
        <v>1</v>
      </c>
      <c r="F43" s="29"/>
      <c r="G43" s="28"/>
    </row>
    <row r="44" spans="1:7" s="33" customFormat="1" ht="25.5">
      <c r="A44" s="58">
        <v>5</v>
      </c>
      <c r="B44" s="57"/>
      <c r="C44" s="70" t="s">
        <v>55</v>
      </c>
      <c r="D44" s="71" t="s">
        <v>2</v>
      </c>
      <c r="E44" s="72">
        <v>1</v>
      </c>
      <c r="F44" s="45"/>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75">
      <c r="A49" s="11" t="s">
        <v>22</v>
      </c>
      <c r="B49" s="405"/>
      <c r="C49" s="406" t="s">
        <v>897</v>
      </c>
    </row>
    <row r="50" spans="1:3" ht="15.75">
      <c r="A50" s="407"/>
      <c r="B50" s="12"/>
      <c r="C50" s="408" t="s">
        <v>4</v>
      </c>
    </row>
    <row r="51" spans="1:3" ht="15.75">
      <c r="A51" s="407"/>
      <c r="B51" s="409" t="s">
        <v>5</v>
      </c>
      <c r="C51" s="406"/>
    </row>
    <row r="52" spans="1:3" ht="15.75">
      <c r="A52" s="407"/>
      <c r="B52" s="12"/>
      <c r="C52" s="12"/>
    </row>
    <row r="53" spans="1:3" ht="15.75">
      <c r="A53" s="11" t="s">
        <v>6</v>
      </c>
      <c r="B53" s="405"/>
      <c r="C53" s="406" t="s">
        <v>7</v>
      </c>
    </row>
    <row r="54" spans="1:3" ht="15.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4"/>
  </sheetPr>
  <dimension ref="A1:G112"/>
  <sheetViews>
    <sheetView showZeros="0" view="pageBreakPreview" zoomScale="60" zoomScalePageLayoutView="0" workbookViewId="0" topLeftCell="A1">
      <selection activeCell="H24" sqref="H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140625" style="14" customWidth="1"/>
    <col min="7" max="7" width="6.7109375" style="14" customWidth="1"/>
    <col min="8" max="16384" width="11.421875" style="13" customWidth="1"/>
  </cols>
  <sheetData>
    <row r="1" spans="1:7" ht="18">
      <c r="A1" s="7" t="s">
        <v>924</v>
      </c>
      <c r="B1" s="7"/>
      <c r="C1" s="7"/>
      <c r="D1" s="7"/>
      <c r="E1" s="7"/>
      <c r="F1" s="7"/>
      <c r="G1" s="7"/>
    </row>
    <row r="2" spans="1:7" ht="18">
      <c r="A2" s="3" t="s">
        <v>447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3.75" customHeight="1">
      <c r="A9" s="4" t="s">
        <v>891</v>
      </c>
      <c r="B9" s="4"/>
      <c r="C9" s="4"/>
      <c r="D9" s="4"/>
      <c r="E9" s="4"/>
      <c r="F9" s="4"/>
      <c r="G9" s="4"/>
    </row>
    <row r="10" spans="1:7" ht="15.75">
      <c r="A10" s="10"/>
      <c r="B10" s="10"/>
      <c r="C10" s="10"/>
      <c r="D10" s="5"/>
      <c r="E10" s="5"/>
      <c r="F10" s="5"/>
      <c r="G10" s="5"/>
    </row>
    <row r="11" spans="1:7" ht="16.5">
      <c r="A11" s="396" t="s">
        <v>926</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36"/>
      <c r="B17" s="251" t="s">
        <v>453</v>
      </c>
      <c r="C17" s="252" t="s">
        <v>454</v>
      </c>
      <c r="D17" s="236"/>
      <c r="E17" s="236"/>
      <c r="F17" s="253"/>
      <c r="G17" s="28"/>
    </row>
    <row r="18" spans="1:7" s="33" customFormat="1" ht="12.75">
      <c r="A18" s="255">
        <v>1</v>
      </c>
      <c r="B18" s="256"/>
      <c r="C18" s="177" t="s">
        <v>455</v>
      </c>
      <c r="D18" s="188" t="s">
        <v>25</v>
      </c>
      <c r="E18" s="188">
        <v>2</v>
      </c>
      <c r="F18" s="254"/>
      <c r="G18" s="28"/>
    </row>
    <row r="19" spans="1:7" s="55" customFormat="1" ht="12.75">
      <c r="A19" s="255">
        <v>2</v>
      </c>
      <c r="B19" s="256"/>
      <c r="C19" s="257" t="s">
        <v>457</v>
      </c>
      <c r="D19" s="188" t="s">
        <v>25</v>
      </c>
      <c r="E19" s="188">
        <v>1</v>
      </c>
      <c r="F19" s="254"/>
      <c r="G19" s="28"/>
    </row>
    <row r="20" spans="1:7" s="55" customFormat="1" ht="12.75">
      <c r="A20" s="255">
        <v>3</v>
      </c>
      <c r="B20" s="236"/>
      <c r="C20" s="177" t="s">
        <v>458</v>
      </c>
      <c r="D20" s="188" t="s">
        <v>25</v>
      </c>
      <c r="E20" s="188">
        <v>1</v>
      </c>
      <c r="F20" s="254"/>
      <c r="G20" s="28"/>
    </row>
    <row r="21" spans="1:7" s="33" customFormat="1" ht="25.5">
      <c r="A21" s="255">
        <v>4</v>
      </c>
      <c r="B21" s="258"/>
      <c r="C21" s="257" t="s">
        <v>459</v>
      </c>
      <c r="D21" s="188" t="s">
        <v>25</v>
      </c>
      <c r="E21" s="188">
        <v>1</v>
      </c>
      <c r="F21" s="254"/>
      <c r="G21" s="28"/>
    </row>
    <row r="22" spans="1:7" s="33" customFormat="1" ht="12.75">
      <c r="A22" s="255">
        <v>5</v>
      </c>
      <c r="B22" s="259"/>
      <c r="C22" s="257" t="s">
        <v>460</v>
      </c>
      <c r="D22" s="188" t="s">
        <v>25</v>
      </c>
      <c r="E22" s="188">
        <v>2</v>
      </c>
      <c r="F22" s="254"/>
      <c r="G22" s="28"/>
    </row>
    <row r="23" spans="1:7" s="33" customFormat="1" ht="12.75">
      <c r="A23" s="255">
        <v>6</v>
      </c>
      <c r="B23" s="259"/>
      <c r="C23" s="257" t="s">
        <v>461</v>
      </c>
      <c r="D23" s="188" t="s">
        <v>25</v>
      </c>
      <c r="E23" s="188">
        <v>2</v>
      </c>
      <c r="F23" s="254"/>
      <c r="G23" s="28"/>
    </row>
    <row r="24" spans="1:7" s="33" customFormat="1" ht="12.75">
      <c r="A24" s="255">
        <v>7</v>
      </c>
      <c r="B24" s="259"/>
      <c r="C24" s="260" t="s">
        <v>462</v>
      </c>
      <c r="D24" s="188" t="s">
        <v>25</v>
      </c>
      <c r="E24" s="188">
        <v>2</v>
      </c>
      <c r="F24" s="254"/>
      <c r="G24" s="28"/>
    </row>
    <row r="25" spans="1:7" s="33" customFormat="1" ht="14.25">
      <c r="A25" s="255">
        <v>8</v>
      </c>
      <c r="B25" s="259"/>
      <c r="C25" s="257" t="s">
        <v>530</v>
      </c>
      <c r="D25" s="188" t="s">
        <v>25</v>
      </c>
      <c r="E25" s="188">
        <v>2</v>
      </c>
      <c r="F25" s="134"/>
      <c r="G25" s="28"/>
    </row>
    <row r="26" spans="1:7" s="33" customFormat="1" ht="12.75">
      <c r="A26" s="255"/>
      <c r="B26" s="256"/>
      <c r="C26" s="252" t="s">
        <v>463</v>
      </c>
      <c r="D26" s="188" t="s">
        <v>25</v>
      </c>
      <c r="E26" s="188"/>
      <c r="F26" s="254"/>
      <c r="G26" s="28"/>
    </row>
    <row r="27" spans="1:7" s="33" customFormat="1" ht="12.75">
      <c r="A27" s="255">
        <v>9</v>
      </c>
      <c r="B27" s="256"/>
      <c r="C27" s="257" t="s">
        <v>464</v>
      </c>
      <c r="D27" s="188" t="s">
        <v>25</v>
      </c>
      <c r="E27" s="188">
        <v>1</v>
      </c>
      <c r="F27" s="254"/>
      <c r="G27" s="28"/>
    </row>
    <row r="28" spans="1:7" s="33" customFormat="1" ht="12.75">
      <c r="A28" s="255">
        <v>10</v>
      </c>
      <c r="B28" s="256"/>
      <c r="C28" s="257" t="s">
        <v>465</v>
      </c>
      <c r="D28" s="188" t="s">
        <v>25</v>
      </c>
      <c r="E28" s="188">
        <v>1</v>
      </c>
      <c r="F28" s="254"/>
      <c r="G28" s="28"/>
    </row>
    <row r="29" spans="1:7" s="33" customFormat="1" ht="12.75">
      <c r="A29" s="255">
        <v>11</v>
      </c>
      <c r="B29" s="256"/>
      <c r="C29" s="257" t="s">
        <v>466</v>
      </c>
      <c r="D29" s="188" t="s">
        <v>25</v>
      </c>
      <c r="E29" s="188">
        <v>1</v>
      </c>
      <c r="F29" s="254"/>
      <c r="G29" s="28"/>
    </row>
    <row r="30" spans="1:7" s="33" customFormat="1" ht="12.75">
      <c r="A30" s="255">
        <v>12</v>
      </c>
      <c r="B30" s="256"/>
      <c r="C30" s="257" t="s">
        <v>467</v>
      </c>
      <c r="D30" s="188" t="s">
        <v>25</v>
      </c>
      <c r="E30" s="188">
        <v>3</v>
      </c>
      <c r="F30" s="254"/>
      <c r="G30" s="28"/>
    </row>
    <row r="31" spans="1:7" s="55" customFormat="1" ht="15" customHeight="1">
      <c r="A31" s="255">
        <v>13</v>
      </c>
      <c r="B31" s="256"/>
      <c r="C31" s="257" t="s">
        <v>468</v>
      </c>
      <c r="D31" s="188" t="s">
        <v>25</v>
      </c>
      <c r="E31" s="188">
        <v>1</v>
      </c>
      <c r="F31" s="254"/>
      <c r="G31" s="28"/>
    </row>
    <row r="32" spans="1:7" s="33" customFormat="1" ht="12.75">
      <c r="A32" s="255">
        <v>14</v>
      </c>
      <c r="B32" s="256"/>
      <c r="C32" s="257" t="s">
        <v>469</v>
      </c>
      <c r="D32" s="188" t="s">
        <v>25</v>
      </c>
      <c r="E32" s="188">
        <v>1</v>
      </c>
      <c r="F32" s="254"/>
      <c r="G32" s="28"/>
    </row>
    <row r="33" spans="1:7" s="33" customFormat="1" ht="12.75">
      <c r="A33" s="255">
        <v>15</v>
      </c>
      <c r="B33" s="259"/>
      <c r="C33" s="257" t="s">
        <v>470</v>
      </c>
      <c r="D33" s="188" t="s">
        <v>25</v>
      </c>
      <c r="E33" s="188">
        <v>1</v>
      </c>
      <c r="F33" s="254"/>
      <c r="G33" s="28"/>
    </row>
    <row r="34" spans="1:7" s="33" customFormat="1" ht="25.5">
      <c r="A34" s="255">
        <v>16</v>
      </c>
      <c r="B34" s="256"/>
      <c r="C34" s="177" t="s">
        <v>471</v>
      </c>
      <c r="D34" s="188" t="s">
        <v>25</v>
      </c>
      <c r="E34" s="188">
        <v>1</v>
      </c>
      <c r="F34" s="254"/>
      <c r="G34" s="28"/>
    </row>
    <row r="35" spans="1:7" s="33" customFormat="1" ht="12.75">
      <c r="A35" s="255">
        <v>17</v>
      </c>
      <c r="B35" s="256"/>
      <c r="C35" s="177" t="s">
        <v>472</v>
      </c>
      <c r="D35" s="188" t="s">
        <v>25</v>
      </c>
      <c r="E35" s="188">
        <v>2</v>
      </c>
      <c r="F35" s="254"/>
      <c r="G35" s="28"/>
    </row>
    <row r="36" spans="1:7" s="33" customFormat="1" ht="12.75">
      <c r="A36" s="255">
        <v>18</v>
      </c>
      <c r="B36" s="256"/>
      <c r="C36" s="177" t="s">
        <v>473</v>
      </c>
      <c r="D36" s="188" t="s">
        <v>25</v>
      </c>
      <c r="E36" s="188">
        <v>4</v>
      </c>
      <c r="F36" s="254"/>
      <c r="G36" s="28"/>
    </row>
    <row r="37" spans="1:7" s="33" customFormat="1" ht="12.75">
      <c r="A37" s="255">
        <v>19</v>
      </c>
      <c r="B37" s="256"/>
      <c r="C37" s="177" t="s">
        <v>474</v>
      </c>
      <c r="D37" s="188" t="s">
        <v>25</v>
      </c>
      <c r="E37" s="188">
        <v>4</v>
      </c>
      <c r="F37" s="254"/>
      <c r="G37" s="28"/>
    </row>
    <row r="38" spans="1:7" s="33" customFormat="1" ht="12.75">
      <c r="A38" s="255">
        <v>20</v>
      </c>
      <c r="B38" s="256"/>
      <c r="C38" s="177" t="s">
        <v>475</v>
      </c>
      <c r="D38" s="188" t="s">
        <v>25</v>
      </c>
      <c r="E38" s="188">
        <v>4</v>
      </c>
      <c r="F38" s="254"/>
      <c r="G38" s="28"/>
    </row>
    <row r="39" spans="1:7" s="33" customFormat="1" ht="12.75">
      <c r="A39" s="255">
        <v>21</v>
      </c>
      <c r="B39" s="256"/>
      <c r="C39" s="177" t="s">
        <v>476</v>
      </c>
      <c r="D39" s="188" t="s">
        <v>25</v>
      </c>
      <c r="E39" s="188">
        <v>1</v>
      </c>
      <c r="F39" s="254"/>
      <c r="G39" s="28"/>
    </row>
    <row r="40" spans="1:7" s="55" customFormat="1" ht="12.75">
      <c r="A40" s="255">
        <v>22</v>
      </c>
      <c r="B40" s="256"/>
      <c r="C40" s="177" t="s">
        <v>477</v>
      </c>
      <c r="D40" s="188" t="s">
        <v>25</v>
      </c>
      <c r="E40" s="188">
        <v>2</v>
      </c>
      <c r="F40" s="254"/>
      <c r="G40" s="28"/>
    </row>
    <row r="41" spans="1:7" s="33" customFormat="1" ht="12.75">
      <c r="A41" s="255">
        <v>23</v>
      </c>
      <c r="B41" s="256"/>
      <c r="C41" s="177" t="s">
        <v>478</v>
      </c>
      <c r="D41" s="188" t="s">
        <v>25</v>
      </c>
      <c r="E41" s="188">
        <v>2</v>
      </c>
      <c r="F41" s="254"/>
      <c r="G41" s="28"/>
    </row>
    <row r="42" spans="1:7" s="33" customFormat="1" ht="15" customHeight="1">
      <c r="A42" s="255">
        <v>24</v>
      </c>
      <c r="B42" s="256"/>
      <c r="C42" s="257" t="s">
        <v>479</v>
      </c>
      <c r="D42" s="188" t="s">
        <v>25</v>
      </c>
      <c r="E42" s="188">
        <v>1</v>
      </c>
      <c r="F42" s="254"/>
      <c r="G42" s="28"/>
    </row>
    <row r="43" spans="1:7" s="33" customFormat="1" ht="15" customHeight="1">
      <c r="A43" s="255">
        <v>25</v>
      </c>
      <c r="B43" s="256"/>
      <c r="C43" s="257" t="s">
        <v>480</v>
      </c>
      <c r="D43" s="188" t="s">
        <v>25</v>
      </c>
      <c r="E43" s="188">
        <v>1</v>
      </c>
      <c r="F43" s="254"/>
      <c r="G43" s="28"/>
    </row>
    <row r="44" spans="1:7" s="33" customFormat="1" ht="15" customHeight="1">
      <c r="A44" s="255">
        <v>26</v>
      </c>
      <c r="B44" s="256"/>
      <c r="C44" s="257" t="s">
        <v>481</v>
      </c>
      <c r="D44" s="188" t="s">
        <v>25</v>
      </c>
      <c r="E44" s="188">
        <v>1</v>
      </c>
      <c r="F44" s="134"/>
      <c r="G44" s="28"/>
    </row>
    <row r="45" spans="1:7" s="33" customFormat="1" ht="15" customHeight="1">
      <c r="A45" s="255">
        <v>27</v>
      </c>
      <c r="B45" s="256"/>
      <c r="C45" s="257" t="s">
        <v>482</v>
      </c>
      <c r="D45" s="188" t="s">
        <v>25</v>
      </c>
      <c r="E45" s="188">
        <v>1</v>
      </c>
      <c r="F45" s="134"/>
      <c r="G45" s="28"/>
    </row>
    <row r="46" spans="1:7" s="33" customFormat="1" ht="15" customHeight="1">
      <c r="A46" s="255">
        <v>28</v>
      </c>
      <c r="B46" s="256"/>
      <c r="C46" s="257" t="s">
        <v>483</v>
      </c>
      <c r="D46" s="188" t="s">
        <v>25</v>
      </c>
      <c r="E46" s="188">
        <v>1</v>
      </c>
      <c r="F46" s="134"/>
      <c r="G46" s="28"/>
    </row>
    <row r="47" spans="1:7" s="33" customFormat="1" ht="15" customHeight="1">
      <c r="A47" s="255">
        <v>29</v>
      </c>
      <c r="B47" s="256"/>
      <c r="C47" s="257" t="s">
        <v>484</v>
      </c>
      <c r="D47" s="188" t="s">
        <v>25</v>
      </c>
      <c r="E47" s="188">
        <v>7</v>
      </c>
      <c r="F47" s="254"/>
      <c r="G47" s="28"/>
    </row>
    <row r="48" spans="1:7" s="33" customFormat="1" ht="15" customHeight="1">
      <c r="A48" s="255">
        <v>30</v>
      </c>
      <c r="B48" s="259"/>
      <c r="C48" s="257" t="s">
        <v>485</v>
      </c>
      <c r="D48" s="188" t="s">
        <v>25</v>
      </c>
      <c r="E48" s="188">
        <v>2</v>
      </c>
      <c r="F48" s="254"/>
      <c r="G48" s="28"/>
    </row>
    <row r="49" spans="1:7" s="33" customFormat="1" ht="15" customHeight="1">
      <c r="A49" s="255">
        <v>31</v>
      </c>
      <c r="B49" s="259"/>
      <c r="C49" s="257" t="s">
        <v>531</v>
      </c>
      <c r="D49" s="188" t="s">
        <v>25</v>
      </c>
      <c r="E49" s="188">
        <v>8</v>
      </c>
      <c r="F49" s="254"/>
      <c r="G49" s="28"/>
    </row>
    <row r="50" spans="1:7" s="33" customFormat="1" ht="15" customHeight="1">
      <c r="A50" s="255">
        <v>32</v>
      </c>
      <c r="B50" s="259"/>
      <c r="C50" s="177" t="s">
        <v>486</v>
      </c>
      <c r="D50" s="188" t="s">
        <v>25</v>
      </c>
      <c r="E50" s="188">
        <v>1</v>
      </c>
      <c r="F50" s="254"/>
      <c r="G50" s="28"/>
    </row>
    <row r="51" spans="1:7" s="33" customFormat="1" ht="15" customHeight="1">
      <c r="A51" s="255">
        <v>33</v>
      </c>
      <c r="B51" s="259"/>
      <c r="C51" s="260" t="s">
        <v>487</v>
      </c>
      <c r="D51" s="188" t="s">
        <v>25</v>
      </c>
      <c r="E51" s="188">
        <v>1</v>
      </c>
      <c r="F51" s="254"/>
      <c r="G51" s="28"/>
    </row>
    <row r="52" spans="1:7" s="33" customFormat="1" ht="15" customHeight="1">
      <c r="A52" s="255">
        <v>34</v>
      </c>
      <c r="B52" s="259"/>
      <c r="C52" s="260" t="s">
        <v>488</v>
      </c>
      <c r="D52" s="188" t="s">
        <v>25</v>
      </c>
      <c r="E52" s="261">
        <v>1</v>
      </c>
      <c r="F52" s="254"/>
      <c r="G52" s="28"/>
    </row>
    <row r="53" spans="1:7" s="33" customFormat="1" ht="15" customHeight="1">
      <c r="A53" s="255">
        <v>35</v>
      </c>
      <c r="B53" s="256"/>
      <c r="C53" s="260" t="s">
        <v>490</v>
      </c>
      <c r="D53" s="188" t="s">
        <v>25</v>
      </c>
      <c r="E53" s="261">
        <v>1</v>
      </c>
      <c r="F53" s="254"/>
      <c r="G53" s="28"/>
    </row>
    <row r="54" spans="1:7" s="33" customFormat="1" ht="15" customHeight="1">
      <c r="A54" s="255">
        <v>36</v>
      </c>
      <c r="B54" s="256"/>
      <c r="C54" s="260" t="s">
        <v>491</v>
      </c>
      <c r="D54" s="188" t="s">
        <v>25</v>
      </c>
      <c r="E54" s="261">
        <v>1</v>
      </c>
      <c r="F54" s="254"/>
      <c r="G54" s="28"/>
    </row>
    <row r="55" spans="1:7" s="33" customFormat="1" ht="15" customHeight="1">
      <c r="A55" s="255"/>
      <c r="B55" s="259"/>
      <c r="C55" s="181" t="s">
        <v>492</v>
      </c>
      <c r="D55" s="188" t="s">
        <v>25</v>
      </c>
      <c r="E55" s="188"/>
      <c r="F55" s="254"/>
      <c r="G55" s="28"/>
    </row>
    <row r="56" spans="1:7" s="33" customFormat="1" ht="15" customHeight="1">
      <c r="A56" s="255">
        <v>37</v>
      </c>
      <c r="B56" s="256"/>
      <c r="C56" s="257" t="s">
        <v>493</v>
      </c>
      <c r="D56" s="188" t="s">
        <v>25</v>
      </c>
      <c r="E56" s="188">
        <v>1</v>
      </c>
      <c r="F56" s="254"/>
      <c r="G56" s="28"/>
    </row>
    <row r="57" spans="1:7" s="33" customFormat="1" ht="15" customHeight="1">
      <c r="A57" s="255">
        <v>38</v>
      </c>
      <c r="B57" s="256"/>
      <c r="C57" s="257" t="s">
        <v>494</v>
      </c>
      <c r="D57" s="188" t="s">
        <v>25</v>
      </c>
      <c r="E57" s="188">
        <v>1</v>
      </c>
      <c r="F57" s="134"/>
      <c r="G57" s="28"/>
    </row>
    <row r="58" spans="1:7" s="33" customFormat="1" ht="15" customHeight="1">
      <c r="A58" s="255">
        <v>39</v>
      </c>
      <c r="B58" s="259"/>
      <c r="C58" s="177" t="s">
        <v>495</v>
      </c>
      <c r="D58" s="188" t="s">
        <v>25</v>
      </c>
      <c r="E58" s="188">
        <v>1</v>
      </c>
      <c r="F58" s="134"/>
      <c r="G58" s="28"/>
    </row>
    <row r="59" spans="1:7" s="33" customFormat="1" ht="15" customHeight="1">
      <c r="A59" s="255">
        <v>40</v>
      </c>
      <c r="B59" s="259"/>
      <c r="C59" s="177" t="s">
        <v>496</v>
      </c>
      <c r="D59" s="188" t="s">
        <v>25</v>
      </c>
      <c r="E59" s="188">
        <v>1</v>
      </c>
      <c r="F59" s="134"/>
      <c r="G59" s="28"/>
    </row>
    <row r="60" spans="1:7" s="33" customFormat="1" ht="15" customHeight="1">
      <c r="A60" s="255">
        <v>41</v>
      </c>
      <c r="B60" s="256"/>
      <c r="C60" s="177" t="s">
        <v>497</v>
      </c>
      <c r="D60" s="188" t="s">
        <v>25</v>
      </c>
      <c r="E60" s="188">
        <v>1</v>
      </c>
      <c r="F60" s="254"/>
      <c r="G60" s="28"/>
    </row>
    <row r="61" spans="1:7" s="33" customFormat="1" ht="25.5">
      <c r="A61" s="255">
        <v>42</v>
      </c>
      <c r="B61" s="256"/>
      <c r="C61" s="177" t="s">
        <v>498</v>
      </c>
      <c r="D61" s="188" t="s">
        <v>25</v>
      </c>
      <c r="E61" s="188">
        <v>1</v>
      </c>
      <c r="F61" s="254"/>
      <c r="G61" s="28"/>
    </row>
    <row r="62" spans="1:7" s="33" customFormat="1" ht="15" customHeight="1">
      <c r="A62" s="255">
        <v>43</v>
      </c>
      <c r="B62" s="256"/>
      <c r="C62" s="177" t="s">
        <v>499</v>
      </c>
      <c r="D62" s="188" t="s">
        <v>25</v>
      </c>
      <c r="E62" s="188">
        <v>2</v>
      </c>
      <c r="F62" s="134"/>
      <c r="G62" s="28"/>
    </row>
    <row r="63" spans="1:7" s="33" customFormat="1" ht="15" customHeight="1">
      <c r="A63" s="255">
        <v>44</v>
      </c>
      <c r="B63" s="256"/>
      <c r="C63" s="177" t="s">
        <v>500</v>
      </c>
      <c r="D63" s="188" t="s">
        <v>25</v>
      </c>
      <c r="E63" s="188">
        <v>2</v>
      </c>
      <c r="F63" s="21"/>
      <c r="G63" s="28"/>
    </row>
    <row r="64" spans="1:7" s="33" customFormat="1" ht="15" customHeight="1">
      <c r="A64" s="255">
        <v>45</v>
      </c>
      <c r="B64" s="256"/>
      <c r="C64" s="177" t="s">
        <v>501</v>
      </c>
      <c r="D64" s="188" t="s">
        <v>25</v>
      </c>
      <c r="E64" s="188">
        <v>1</v>
      </c>
      <c r="F64" s="254"/>
      <c r="G64" s="28"/>
    </row>
    <row r="65" spans="1:7" s="33" customFormat="1" ht="15" customHeight="1">
      <c r="A65" s="255">
        <v>46</v>
      </c>
      <c r="B65" s="256"/>
      <c r="C65" s="177" t="s">
        <v>479</v>
      </c>
      <c r="D65" s="188" t="s">
        <v>25</v>
      </c>
      <c r="E65" s="188">
        <v>1</v>
      </c>
      <c r="F65" s="254"/>
      <c r="G65" s="28"/>
    </row>
    <row r="66" spans="1:7" s="33" customFormat="1" ht="15" customHeight="1">
      <c r="A66" s="255">
        <v>47</v>
      </c>
      <c r="B66" s="256"/>
      <c r="C66" s="177" t="s">
        <v>502</v>
      </c>
      <c r="D66" s="188" t="s">
        <v>25</v>
      </c>
      <c r="E66" s="188">
        <v>1</v>
      </c>
      <c r="F66" s="254"/>
      <c r="G66" s="28"/>
    </row>
    <row r="67" spans="1:7" s="33" customFormat="1" ht="15" customHeight="1">
      <c r="A67" s="255">
        <v>48</v>
      </c>
      <c r="B67" s="256"/>
      <c r="C67" s="177" t="s">
        <v>503</v>
      </c>
      <c r="D67" s="188" t="s">
        <v>25</v>
      </c>
      <c r="E67" s="188">
        <v>1</v>
      </c>
      <c r="F67" s="254"/>
      <c r="G67" s="28"/>
    </row>
    <row r="68" spans="1:7" s="33" customFormat="1" ht="15" customHeight="1">
      <c r="A68" s="255">
        <v>49</v>
      </c>
      <c r="B68" s="256"/>
      <c r="C68" s="177" t="s">
        <v>504</v>
      </c>
      <c r="D68" s="188" t="s">
        <v>25</v>
      </c>
      <c r="E68" s="188">
        <v>1</v>
      </c>
      <c r="F68" s="254"/>
      <c r="G68" s="28"/>
    </row>
    <row r="69" spans="1:7" s="33" customFormat="1" ht="15" customHeight="1">
      <c r="A69" s="255">
        <v>50</v>
      </c>
      <c r="B69" s="259"/>
      <c r="C69" s="177" t="s">
        <v>505</v>
      </c>
      <c r="D69" s="188" t="s">
        <v>25</v>
      </c>
      <c r="E69" s="188">
        <v>1</v>
      </c>
      <c r="F69" s="254"/>
      <c r="G69" s="28"/>
    </row>
    <row r="70" spans="1:7" s="33" customFormat="1" ht="15" customHeight="1">
      <c r="A70" s="255">
        <v>51</v>
      </c>
      <c r="B70" s="256"/>
      <c r="C70" s="177" t="s">
        <v>506</v>
      </c>
      <c r="D70" s="188" t="s">
        <v>25</v>
      </c>
      <c r="E70" s="188">
        <v>2</v>
      </c>
      <c r="F70" s="254"/>
      <c r="G70" s="28"/>
    </row>
    <row r="71" spans="1:7" s="33" customFormat="1" ht="15" customHeight="1">
      <c r="A71" s="255">
        <v>52</v>
      </c>
      <c r="B71" s="259"/>
      <c r="C71" s="177" t="s">
        <v>507</v>
      </c>
      <c r="D71" s="188" t="s">
        <v>25</v>
      </c>
      <c r="E71" s="188">
        <v>2</v>
      </c>
      <c r="F71" s="134"/>
      <c r="G71" s="28"/>
    </row>
    <row r="72" spans="1:7" s="33" customFormat="1" ht="15" customHeight="1">
      <c r="A72" s="255">
        <v>53</v>
      </c>
      <c r="B72" s="259"/>
      <c r="C72" s="177" t="s">
        <v>532</v>
      </c>
      <c r="D72" s="188" t="s">
        <v>25</v>
      </c>
      <c r="E72" s="188">
        <v>3</v>
      </c>
      <c r="F72" s="134"/>
      <c r="G72" s="28"/>
    </row>
    <row r="73" spans="1:7" s="33" customFormat="1" ht="15" customHeight="1">
      <c r="A73" s="255">
        <v>54</v>
      </c>
      <c r="B73" s="259"/>
      <c r="C73" s="260" t="s">
        <v>508</v>
      </c>
      <c r="D73" s="188" t="s">
        <v>25</v>
      </c>
      <c r="E73" s="188">
        <v>1</v>
      </c>
      <c r="F73" s="134"/>
      <c r="G73" s="28"/>
    </row>
    <row r="74" spans="1:7" s="33" customFormat="1" ht="15" customHeight="1">
      <c r="A74" s="255">
        <v>55</v>
      </c>
      <c r="B74" s="256"/>
      <c r="C74" s="260" t="s">
        <v>488</v>
      </c>
      <c r="D74" s="188" t="s">
        <v>268</v>
      </c>
      <c r="E74" s="262">
        <v>1</v>
      </c>
      <c r="F74" s="254"/>
      <c r="G74" s="28"/>
    </row>
    <row r="75" spans="1:7" s="33" customFormat="1" ht="15" customHeight="1">
      <c r="A75" s="255">
        <v>56</v>
      </c>
      <c r="B75" s="256"/>
      <c r="C75" s="260" t="s">
        <v>491</v>
      </c>
      <c r="D75" s="188" t="s">
        <v>268</v>
      </c>
      <c r="E75" s="262">
        <v>1</v>
      </c>
      <c r="F75" s="254"/>
      <c r="G75" s="28"/>
    </row>
    <row r="76" spans="1:7" s="33" customFormat="1" ht="15" customHeight="1">
      <c r="A76" s="255">
        <v>57</v>
      </c>
      <c r="B76" s="256"/>
      <c r="C76" s="260" t="s">
        <v>509</v>
      </c>
      <c r="D76" s="188" t="s">
        <v>25</v>
      </c>
      <c r="E76" s="188">
        <v>2</v>
      </c>
      <c r="F76" s="134"/>
      <c r="G76" s="28"/>
    </row>
    <row r="77" spans="1:7" s="33" customFormat="1" ht="15" customHeight="1">
      <c r="A77" s="255">
        <v>58</v>
      </c>
      <c r="B77" s="256"/>
      <c r="C77" s="260" t="s">
        <v>510</v>
      </c>
      <c r="D77" s="188" t="s">
        <v>25</v>
      </c>
      <c r="E77" s="188">
        <v>2</v>
      </c>
      <c r="F77" s="21"/>
      <c r="G77" s="28"/>
    </row>
    <row r="78" spans="1:7" s="33" customFormat="1" ht="15" customHeight="1">
      <c r="A78" s="255">
        <v>59</v>
      </c>
      <c r="B78" s="259"/>
      <c r="C78" s="263" t="s">
        <v>511</v>
      </c>
      <c r="D78" s="258"/>
      <c r="E78" s="264"/>
      <c r="F78" s="254"/>
      <c r="G78" s="28"/>
    </row>
    <row r="79" spans="1:7" s="33" customFormat="1" ht="15" customHeight="1">
      <c r="A79" s="255">
        <v>60</v>
      </c>
      <c r="B79" s="256"/>
      <c r="C79" s="260" t="s">
        <v>512</v>
      </c>
      <c r="D79" s="188" t="s">
        <v>19</v>
      </c>
      <c r="E79" s="261">
        <v>6</v>
      </c>
      <c r="F79" s="254"/>
      <c r="G79" s="28"/>
    </row>
    <row r="80" spans="1:7" s="33" customFormat="1" ht="15" customHeight="1">
      <c r="A80" s="255">
        <v>61</v>
      </c>
      <c r="B80" s="256"/>
      <c r="C80" s="260" t="s">
        <v>513</v>
      </c>
      <c r="D80" s="188" t="s">
        <v>19</v>
      </c>
      <c r="E80" s="261">
        <v>10</v>
      </c>
      <c r="F80" s="254"/>
      <c r="G80" s="28"/>
    </row>
    <row r="81" spans="1:7" s="33" customFormat="1" ht="15" customHeight="1">
      <c r="A81" s="255">
        <v>62</v>
      </c>
      <c r="B81" s="256"/>
      <c r="C81" s="260" t="s">
        <v>514</v>
      </c>
      <c r="D81" s="188" t="s">
        <v>19</v>
      </c>
      <c r="E81" s="261">
        <v>12</v>
      </c>
      <c r="F81" s="254"/>
      <c r="G81" s="28"/>
    </row>
    <row r="82" spans="1:7" s="33" customFormat="1" ht="15" customHeight="1">
      <c r="A82" s="255">
        <v>63</v>
      </c>
      <c r="B82" s="256"/>
      <c r="C82" s="260" t="s">
        <v>515</v>
      </c>
      <c r="D82" s="188" t="s">
        <v>19</v>
      </c>
      <c r="E82" s="261">
        <v>12</v>
      </c>
      <c r="F82" s="235"/>
      <c r="G82" s="28"/>
    </row>
    <row r="83" spans="1:7" s="33" customFormat="1" ht="15" customHeight="1">
      <c r="A83" s="255">
        <v>64</v>
      </c>
      <c r="B83" s="256"/>
      <c r="C83" s="260" t="s">
        <v>516</v>
      </c>
      <c r="D83" s="188" t="s">
        <v>19</v>
      </c>
      <c r="E83" s="261">
        <v>2</v>
      </c>
      <c r="F83" s="235"/>
      <c r="G83" s="28"/>
    </row>
    <row r="84" spans="1:7" s="33" customFormat="1" ht="15" customHeight="1">
      <c r="A84" s="255">
        <v>65</v>
      </c>
      <c r="B84" s="256"/>
      <c r="C84" s="260" t="s">
        <v>517</v>
      </c>
      <c r="D84" s="188" t="s">
        <v>19</v>
      </c>
      <c r="E84" s="261">
        <v>1</v>
      </c>
      <c r="F84" s="235"/>
      <c r="G84" s="28"/>
    </row>
    <row r="85" spans="1:7" s="33" customFormat="1" ht="15" customHeight="1">
      <c r="A85" s="255">
        <v>66</v>
      </c>
      <c r="B85" s="256"/>
      <c r="C85" s="260" t="s">
        <v>518</v>
      </c>
      <c r="D85" s="188" t="s">
        <v>19</v>
      </c>
      <c r="E85" s="261">
        <v>8</v>
      </c>
      <c r="F85" s="235"/>
      <c r="G85" s="28"/>
    </row>
    <row r="86" spans="1:7" s="33" customFormat="1" ht="15" customHeight="1">
      <c r="A86" s="255">
        <v>67</v>
      </c>
      <c r="B86" s="259"/>
      <c r="C86" s="260" t="s">
        <v>519</v>
      </c>
      <c r="D86" s="188" t="s">
        <v>268</v>
      </c>
      <c r="E86" s="261">
        <v>1</v>
      </c>
      <c r="F86" s="134"/>
      <c r="G86" s="28"/>
    </row>
    <row r="87" spans="1:7" s="33" customFormat="1" ht="15" customHeight="1">
      <c r="A87" s="255">
        <v>68</v>
      </c>
      <c r="B87" s="256"/>
      <c r="C87" s="260" t="s">
        <v>520</v>
      </c>
      <c r="D87" s="188" t="s">
        <v>237</v>
      </c>
      <c r="E87" s="261">
        <v>2</v>
      </c>
      <c r="F87" s="134"/>
      <c r="G87" s="28"/>
    </row>
    <row r="88" spans="1:7" s="33" customFormat="1" ht="12.75">
      <c r="A88" s="255">
        <v>69</v>
      </c>
      <c r="B88" s="236"/>
      <c r="C88" s="260" t="s">
        <v>521</v>
      </c>
      <c r="D88" s="188" t="s">
        <v>19</v>
      </c>
      <c r="E88" s="261">
        <v>6</v>
      </c>
      <c r="F88" s="254"/>
      <c r="G88" s="28"/>
    </row>
    <row r="89" spans="1:7" s="33" customFormat="1" ht="12.75">
      <c r="A89" s="255">
        <v>70</v>
      </c>
      <c r="B89" s="236"/>
      <c r="C89" s="260" t="s">
        <v>522</v>
      </c>
      <c r="D89" s="188" t="s">
        <v>19</v>
      </c>
      <c r="E89" s="261">
        <v>10</v>
      </c>
      <c r="F89" s="254"/>
      <c r="G89" s="28"/>
    </row>
    <row r="90" spans="1:7" s="33" customFormat="1" ht="12.75">
      <c r="A90" s="255">
        <v>71</v>
      </c>
      <c r="B90" s="236"/>
      <c r="C90" s="260" t="s">
        <v>523</v>
      </c>
      <c r="D90" s="188" t="s">
        <v>19</v>
      </c>
      <c r="E90" s="261">
        <v>12</v>
      </c>
      <c r="F90" s="254"/>
      <c r="G90" s="28"/>
    </row>
    <row r="91" spans="1:7" s="33" customFormat="1" ht="12.75">
      <c r="A91" s="255">
        <v>72</v>
      </c>
      <c r="B91" s="236"/>
      <c r="C91" s="260" t="s">
        <v>524</v>
      </c>
      <c r="D91" s="188" t="s">
        <v>19</v>
      </c>
      <c r="E91" s="261">
        <v>12</v>
      </c>
      <c r="F91" s="254"/>
      <c r="G91" s="28"/>
    </row>
    <row r="92" spans="1:7" s="33" customFormat="1" ht="12.75">
      <c r="A92" s="255">
        <v>73</v>
      </c>
      <c r="B92" s="236"/>
      <c r="C92" s="260" t="s">
        <v>525</v>
      </c>
      <c r="D92" s="188" t="s">
        <v>19</v>
      </c>
      <c r="E92" s="261">
        <v>2</v>
      </c>
      <c r="F92" s="254"/>
      <c r="G92" s="28"/>
    </row>
    <row r="93" spans="1:7" s="33" customFormat="1" ht="12.75">
      <c r="A93" s="255">
        <v>74</v>
      </c>
      <c r="B93" s="236"/>
      <c r="C93" s="260" t="s">
        <v>526</v>
      </c>
      <c r="D93" s="188" t="s">
        <v>19</v>
      </c>
      <c r="E93" s="261">
        <v>1</v>
      </c>
      <c r="F93" s="254"/>
      <c r="G93" s="28"/>
    </row>
    <row r="94" spans="1:7" s="33" customFormat="1" ht="12.75">
      <c r="A94" s="255">
        <v>75</v>
      </c>
      <c r="B94" s="236"/>
      <c r="C94" s="260" t="s">
        <v>527</v>
      </c>
      <c r="D94" s="188" t="s">
        <v>19</v>
      </c>
      <c r="E94" s="261">
        <v>8</v>
      </c>
      <c r="F94" s="254"/>
      <c r="G94" s="28"/>
    </row>
    <row r="95" spans="1:7" s="33" customFormat="1" ht="15" customHeight="1">
      <c r="A95" s="255">
        <v>76</v>
      </c>
      <c r="B95" s="265"/>
      <c r="C95" s="260" t="s">
        <v>528</v>
      </c>
      <c r="D95" s="188" t="s">
        <v>268</v>
      </c>
      <c r="E95" s="261">
        <v>1</v>
      </c>
      <c r="F95" s="266"/>
      <c r="G95" s="28"/>
    </row>
    <row r="96" spans="1:7" s="33" customFormat="1" ht="15" customHeight="1">
      <c r="A96" s="255">
        <v>77</v>
      </c>
      <c r="B96" s="265"/>
      <c r="C96" s="260" t="s">
        <v>529</v>
      </c>
      <c r="D96" s="188" t="s">
        <v>489</v>
      </c>
      <c r="E96" s="261">
        <v>1</v>
      </c>
      <c r="F96" s="266"/>
      <c r="G96" s="28"/>
    </row>
    <row r="97" spans="1:7" s="33" customFormat="1" ht="15" customHeight="1">
      <c r="A97" s="58"/>
      <c r="B97" s="57"/>
      <c r="C97" s="125" t="s">
        <v>186</v>
      </c>
      <c r="D97" s="37" t="s">
        <v>127</v>
      </c>
      <c r="E97" s="28">
        <f>ROUND((E79+E80+E81+E82+E83+E84+E85)/100,2)</f>
        <v>0.51</v>
      </c>
      <c r="F97" s="29"/>
      <c r="G97" s="28"/>
    </row>
    <row r="98" spans="1:7" s="33" customFormat="1" ht="15" customHeight="1">
      <c r="A98" s="58"/>
      <c r="B98" s="57"/>
      <c r="C98" s="38" t="s">
        <v>56</v>
      </c>
      <c r="D98" s="36" t="s">
        <v>2</v>
      </c>
      <c r="E98" s="28">
        <v>1</v>
      </c>
      <c r="F98" s="29"/>
      <c r="G98" s="28"/>
    </row>
    <row r="99" spans="1:7" s="33" customFormat="1" ht="25.5">
      <c r="A99" s="58"/>
      <c r="B99" s="57"/>
      <c r="C99" s="70" t="s">
        <v>55</v>
      </c>
      <c r="D99" s="71" t="s">
        <v>2</v>
      </c>
      <c r="E99" s="72">
        <v>1</v>
      </c>
      <c r="F99" s="45"/>
      <c r="G99" s="28"/>
    </row>
    <row r="100" spans="1:7" ht="15.75">
      <c r="A100" s="19"/>
      <c r="B100" s="18"/>
      <c r="C100" s="22" t="s">
        <v>1</v>
      </c>
      <c r="D100" s="23"/>
      <c r="E100" s="23"/>
      <c r="F100" s="20"/>
      <c r="G100" s="28"/>
    </row>
    <row r="101" spans="1:7" ht="114.75">
      <c r="A101" s="19"/>
      <c r="B101" s="18"/>
      <c r="C101" s="24" t="s">
        <v>52</v>
      </c>
      <c r="D101" s="30" t="s">
        <v>2</v>
      </c>
      <c r="E101" s="23"/>
      <c r="F101" s="20"/>
      <c r="G101" s="28"/>
    </row>
    <row r="102" spans="1:7" ht="15.75">
      <c r="A102" s="25"/>
      <c r="B102" s="25"/>
      <c r="C102" s="26" t="s">
        <v>20</v>
      </c>
      <c r="D102" s="25" t="s">
        <v>9</v>
      </c>
      <c r="E102" s="27"/>
      <c r="F102" s="27"/>
      <c r="G102" s="27"/>
    </row>
    <row r="103" spans="3:7" ht="15.75">
      <c r="C103" s="13"/>
      <c r="D103" s="13"/>
      <c r="E103" s="13"/>
      <c r="F103" s="13"/>
      <c r="G103" s="13"/>
    </row>
    <row r="104" spans="1:3" ht="15.75">
      <c r="A104" s="11" t="s">
        <v>22</v>
      </c>
      <c r="B104" s="405"/>
      <c r="C104" s="406" t="s">
        <v>897</v>
      </c>
    </row>
    <row r="105" spans="1:3" ht="15.75">
      <c r="A105" s="407"/>
      <c r="B105" s="12"/>
      <c r="C105" s="408" t="s">
        <v>4</v>
      </c>
    </row>
    <row r="106" spans="1:3" ht="15.75">
      <c r="A106" s="407"/>
      <c r="B106" s="409" t="s">
        <v>5</v>
      </c>
      <c r="C106" s="406"/>
    </row>
    <row r="107" spans="1:3" ht="15.75">
      <c r="A107" s="407"/>
      <c r="B107" s="12"/>
      <c r="C107" s="12"/>
    </row>
    <row r="108" spans="1:3" ht="15.75">
      <c r="A108" s="11" t="s">
        <v>6</v>
      </c>
      <c r="B108" s="405"/>
      <c r="C108" s="406" t="s">
        <v>7</v>
      </c>
    </row>
    <row r="109" spans="1:3" ht="15.75">
      <c r="A109" s="407"/>
      <c r="B109" s="12"/>
      <c r="C109" s="408" t="s">
        <v>4</v>
      </c>
    </row>
    <row r="110" spans="1:3" ht="15.75">
      <c r="A110" s="407"/>
      <c r="B110" s="12"/>
      <c r="C110" s="12"/>
    </row>
    <row r="111" spans="1:3" ht="15.75">
      <c r="A111" s="407"/>
      <c r="B111" s="409" t="s">
        <v>5</v>
      </c>
      <c r="C111" s="406" t="s">
        <v>8</v>
      </c>
    </row>
    <row r="112" ht="15.75">
      <c r="E112" s="53"/>
    </row>
  </sheetData>
  <sheetProtection/>
  <mergeCells count="9">
    <mergeCell ref="D10:G10"/>
    <mergeCell ref="A1:G1"/>
    <mergeCell ref="A2:G2"/>
    <mergeCell ref="A3:G3"/>
    <mergeCell ref="A5:G5"/>
    <mergeCell ref="A6:G6"/>
    <mergeCell ref="A7:G7"/>
    <mergeCell ref="A9:G9"/>
    <mergeCell ref="A10:C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Olga.Mihajlova</cp:lastModifiedBy>
  <cp:lastPrinted>2016-10-04T06:23:35Z</cp:lastPrinted>
  <dcterms:created xsi:type="dcterms:W3CDTF">2012-05-22T12:04:26Z</dcterms:created>
  <dcterms:modified xsi:type="dcterms:W3CDTF">2017-02-15T10:27:23Z</dcterms:modified>
  <cp:category/>
  <cp:version/>
  <cp:contentType/>
  <cp:contentStatus/>
</cp:coreProperties>
</file>