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jas lapa\informacija\"/>
    </mc:Choice>
  </mc:AlternateContent>
  <bookViews>
    <workbookView xWindow="0" yWindow="0" windowWidth="6380" windowHeight="16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98" i="1"/>
  <c r="C96" i="1"/>
  <c r="F95" i="1"/>
  <c r="E95" i="1"/>
  <c r="D95" i="1"/>
  <c r="C95" i="1"/>
  <c r="E92" i="1"/>
  <c r="C92" i="1"/>
  <c r="F88" i="1"/>
  <c r="E88" i="1"/>
  <c r="D88" i="1"/>
  <c r="C87" i="1"/>
  <c r="E86" i="1"/>
  <c r="E83" i="1"/>
  <c r="C83" i="1"/>
  <c r="F82" i="1"/>
  <c r="E81" i="1"/>
  <c r="F79" i="1"/>
  <c r="E79" i="1"/>
  <c r="D79" i="1"/>
  <c r="C79" i="1"/>
  <c r="E75" i="1"/>
  <c r="F74" i="1"/>
  <c r="E74" i="1"/>
  <c r="D74" i="1"/>
  <c r="C74" i="1"/>
  <c r="C71" i="1"/>
  <c r="C63" i="1" s="1"/>
  <c r="F66" i="1"/>
  <c r="F63" i="1"/>
  <c r="E63" i="1"/>
  <c r="D63" i="1"/>
  <c r="F59" i="1"/>
  <c r="E59" i="1"/>
  <c r="F56" i="1"/>
  <c r="F55" i="1" s="1"/>
  <c r="E56" i="1"/>
  <c r="C56" i="1"/>
  <c r="E55" i="1"/>
  <c r="D55" i="1"/>
  <c r="C55" i="1"/>
  <c r="C53" i="1"/>
  <c r="F43" i="1"/>
  <c r="E43" i="1"/>
  <c r="D43" i="1"/>
  <c r="C43" i="1"/>
  <c r="F40" i="1"/>
  <c r="E40" i="1"/>
  <c r="D40" i="1"/>
  <c r="C40" i="1"/>
  <c r="E39" i="1"/>
  <c r="C39" i="1"/>
  <c r="F38" i="1"/>
  <c r="F34" i="1" s="1"/>
  <c r="D38" i="1"/>
  <c r="E37" i="1"/>
  <c r="C37" i="1"/>
  <c r="C36" i="1"/>
  <c r="E35" i="1"/>
  <c r="C35" i="1"/>
  <c r="C88" i="1" s="1"/>
  <c r="E34" i="1"/>
  <c r="E33" i="1" s="1"/>
  <c r="D34" i="1"/>
  <c r="C34" i="1"/>
  <c r="C33" i="1" s="1"/>
  <c r="D33" i="1"/>
  <c r="E31" i="1"/>
  <c r="C31" i="1"/>
  <c r="C29" i="1"/>
  <c r="F28" i="1"/>
  <c r="E28" i="1"/>
  <c r="D28" i="1"/>
  <c r="C28" i="1"/>
  <c r="F21" i="1"/>
  <c r="E21" i="1"/>
  <c r="D21" i="1"/>
  <c r="C21" i="1"/>
  <c r="F18" i="1"/>
  <c r="E18" i="1"/>
  <c r="E17" i="1" s="1"/>
  <c r="D18" i="1"/>
  <c r="C18" i="1"/>
  <c r="C17" i="1" s="1"/>
  <c r="F17" i="1"/>
  <c r="D17" i="1"/>
  <c r="D101" i="1" s="1"/>
  <c r="C101" i="1" l="1"/>
  <c r="C85" i="1"/>
  <c r="C84" i="1" s="1"/>
  <c r="E101" i="1"/>
  <c r="E85" i="1"/>
  <c r="E84" i="1" s="1"/>
  <c r="F33" i="1"/>
  <c r="F101" i="1" s="1"/>
  <c r="D85" i="1"/>
  <c r="D84" i="1" s="1"/>
  <c r="F85" i="1"/>
  <c r="F84" i="1" s="1"/>
</calcChain>
</file>

<file path=xl/sharedStrings.xml><?xml version="1.0" encoding="utf-8"?>
<sst xmlns="http://schemas.openxmlformats.org/spreadsheetml/2006/main" count="115" uniqueCount="115">
  <si>
    <t>SASKAŅOTS</t>
  </si>
  <si>
    <t>PSIA "Sadzīves pakalpojumu kombināts"</t>
  </si>
  <si>
    <t>dalībnieku 06.02.2016.sapulcē prot.Nr.1-17/1</t>
  </si>
  <si>
    <t>________________________________J.Lāčplēsis</t>
  </si>
  <si>
    <t>Budžeta plāns 2016.gadam</t>
  </si>
  <si>
    <t>Pielikums Nr.1</t>
  </si>
  <si>
    <t>tūkst.EUR</t>
  </si>
  <si>
    <t>N.p.k.</t>
  </si>
  <si>
    <t>Plāna rādītāji</t>
  </si>
  <si>
    <t>2014.gads</t>
  </si>
  <si>
    <t>2015.gads</t>
  </si>
  <si>
    <t>2016.gada plāns</t>
  </si>
  <si>
    <t>Pielikumu</t>
  </si>
  <si>
    <t>fakts</t>
  </si>
  <si>
    <t>plāns</t>
  </si>
  <si>
    <t>izpilde</t>
  </si>
  <si>
    <t>Nr.</t>
  </si>
  <si>
    <t>1.</t>
  </si>
  <si>
    <t>Nefinanšu rādītāji (paveiktais / plānotais darba apjoms): *</t>
  </si>
  <si>
    <t xml:space="preserve">No pamatdarbības </t>
  </si>
  <si>
    <t>klientu  daudzums pirtīs</t>
  </si>
  <si>
    <t>t.sk.Soc lietu pārvalde</t>
  </si>
  <si>
    <t>kWh daudzums,tūkst</t>
  </si>
  <si>
    <t>2.</t>
  </si>
  <si>
    <r>
      <t>IEŅĒMUMU kopsumma, t.sk.:</t>
    </r>
    <r>
      <rPr>
        <sz val="12"/>
        <rFont val="Times New Roman"/>
        <family val="1"/>
        <charset val="186"/>
      </rPr>
      <t xml:space="preserve"> **</t>
    </r>
  </si>
  <si>
    <t>No pamatdarbības / deleģēšanas līguma izpildes</t>
  </si>
  <si>
    <t>Pirts</t>
  </si>
  <si>
    <t>MDD</t>
  </si>
  <si>
    <t>Elektro.el un ūd.piegāde</t>
  </si>
  <si>
    <t>t.sk.elektroenerģijas sadale</t>
  </si>
  <si>
    <t xml:space="preserve">       elektroenerģijas tirdzniecība</t>
  </si>
  <si>
    <t xml:space="preserve">       ūdens piegāde</t>
  </si>
  <si>
    <t>Noma</t>
  </si>
  <si>
    <t>pārējie (radn. preču pārd. pirtīs)</t>
  </si>
  <si>
    <t>Ieņēmumi no pārējiem pakalpojumiem</t>
  </si>
  <si>
    <t>Citi ieņēmumi t.sk.</t>
  </si>
  <si>
    <t>Pamatlīdzekļu  pārdošana</t>
  </si>
  <si>
    <t>Saņemtās soda naudas</t>
  </si>
  <si>
    <t>Pārējie saimniecības darbības ieņēmumi</t>
  </si>
  <si>
    <t>Procentu ieņēmumi</t>
  </si>
  <si>
    <t>3.</t>
  </si>
  <si>
    <r>
      <t xml:space="preserve">IZDEVUMU kopsumma, t.sk.: </t>
    </r>
    <r>
      <rPr>
        <sz val="12"/>
        <rFont val="Times New Roman"/>
        <family val="1"/>
        <charset val="186"/>
      </rPr>
      <t>***</t>
    </r>
  </si>
  <si>
    <t>Personāla izmaksas kopā, tai skaitā</t>
  </si>
  <si>
    <t>Darba alga t.sk.:</t>
  </si>
  <si>
    <t xml:space="preserve">                        piemaksas, prēmijas un naudas balvas</t>
  </si>
  <si>
    <t>Darba devēja valsts sociālās apdrošināšanas obligātās iemaksas</t>
  </si>
  <si>
    <t>Darba devēja izdevumi veselības, dzīvības un nelaimes gadījumu apdrošināšanai</t>
  </si>
  <si>
    <t>Riska nodeva</t>
  </si>
  <si>
    <t>Pakalpojumi</t>
  </si>
  <si>
    <t>Izdevumi par siltumenerģiju</t>
  </si>
  <si>
    <t>Izdevumi par ūdeni un kanalizāciju</t>
  </si>
  <si>
    <t>Izdevumi par elektronerģiju</t>
  </si>
  <si>
    <t>11,12,13,14</t>
  </si>
  <si>
    <t>Telefona un citi sakaru pakalpojumi</t>
  </si>
  <si>
    <t>Apsardzes pakalpojumi</t>
  </si>
  <si>
    <t>Bankas pakalpojumi</t>
  </si>
  <si>
    <t>Reklāmas pakalpojumi</t>
  </si>
  <si>
    <t>Autotransporta pakalpojumi</t>
  </si>
  <si>
    <t>Darba aizsardzības izdevumi(Medicīniskā apskāte,piens)</t>
  </si>
  <si>
    <t>Sistēmas apkalpošana</t>
  </si>
  <si>
    <t>Atkrītumu izvešana</t>
  </si>
  <si>
    <t xml:space="preserve"> m</t>
  </si>
  <si>
    <t>Darba drošības izdevumi(ugunsdzēsības aparāti,medikamenti)</t>
  </si>
  <si>
    <t>Pārējie saimniecības pakalpojumi(veļas mazgāšana,paklāju tīrīšana )</t>
  </si>
  <si>
    <t>Apdrošināšanas izdevumi</t>
  </si>
  <si>
    <t>Materiāli un izejvielas kopā, tai skaitā:</t>
  </si>
  <si>
    <t>Energoresursi jeb enerģētiskie materiāli t.sk</t>
  </si>
  <si>
    <t xml:space="preserve">      degviela</t>
  </si>
  <si>
    <t xml:space="preserve">      kurināmais</t>
  </si>
  <si>
    <t>materiāli</t>
  </si>
  <si>
    <t>materiāli remontam</t>
  </si>
  <si>
    <t>Preču iepirkšanas izdevumi</t>
  </si>
  <si>
    <t>Mazvērtīgā inventāra vērtība</t>
  </si>
  <si>
    <t>Administratīvie izdevumi kopā, t.sk:</t>
  </si>
  <si>
    <t>Kursi, seminari</t>
  </si>
  <si>
    <t>Gada pārskata un revīzijas izdevumi</t>
  </si>
  <si>
    <t>Valsts nodeva</t>
  </si>
  <si>
    <t>Izdevumi tiesvedības darbiem</t>
  </si>
  <si>
    <t>Informācijas sistēmu uzturēšanas izdevumi</t>
  </si>
  <si>
    <t>kancelejas izdevumi</t>
  </si>
  <si>
    <t>Citi administrācijas izdevumi</t>
  </si>
  <si>
    <t>Reprezentācijas izdevumi</t>
  </si>
  <si>
    <t>Komandējumi un dienesta braucieni</t>
  </si>
  <si>
    <t>Remontdarbi un uzturēšanas pakalpojumi kopā, t.sk.:</t>
  </si>
  <si>
    <t xml:space="preserve">Administratīvo ēku un telpu uzturēšana </t>
  </si>
  <si>
    <t>Transportlīdzekļu uzturēšana un remonts</t>
  </si>
  <si>
    <t>Apdrošināšana</t>
  </si>
  <si>
    <t>Iekārtas, inventāra un aparatūras remonts, tehniskā apkalpošana</t>
  </si>
  <si>
    <t>Īre un noma kopā, t.sk.:</t>
  </si>
  <si>
    <t>Ēkas noma</t>
  </si>
  <si>
    <t>Zemes noma</t>
  </si>
  <si>
    <t>Transportlīdzekļu noma</t>
  </si>
  <si>
    <t>Iekārtu un inventāra noma</t>
  </si>
  <si>
    <t>Nodokļu maksājumi kopā, t sk.:</t>
  </si>
  <si>
    <t>PVN</t>
  </si>
  <si>
    <t>NĪN</t>
  </si>
  <si>
    <t>IIN</t>
  </si>
  <si>
    <t>Darba ņēmēja valsts sociālās apdrošināšanas obligātās iemaksas</t>
  </si>
  <si>
    <t>DRN</t>
  </si>
  <si>
    <t>UIN</t>
  </si>
  <si>
    <t>Pārējie nodokļi un nodevas</t>
  </si>
  <si>
    <t>Pamatlīdzekļu un citu ieguldījumu vērtības nolietojums</t>
  </si>
  <si>
    <t>Norēķini par prasībām kopā, t.sk.:</t>
  </si>
  <si>
    <t>Aizņēmumu atmaksa</t>
  </si>
  <si>
    <t>Pārējie saimniecības darbības  izdevumi</t>
  </si>
  <si>
    <t>Bezcerīgi norakstītie parādi un  uzkrājumi šaubīgiem parādiem</t>
  </si>
  <si>
    <t>Zaudējumi no valūtu konvertācijas</t>
  </si>
  <si>
    <t>Pārējie izdevumi</t>
  </si>
  <si>
    <t>Samaksātās soda naudas un līgumsodi</t>
  </si>
  <si>
    <t>Procentu maksājumi</t>
  </si>
  <si>
    <t>4.</t>
  </si>
  <si>
    <t>REZULTĀTS:  P/Z pēc nodokļu nomaksas</t>
  </si>
  <si>
    <t>Valdes loceklis  _______________________Andrejs Jeršovs</t>
  </si>
  <si>
    <t>Izpildītājs                 tālr.</t>
  </si>
  <si>
    <t>J.Tukāne                         65424769,26809070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</si>
</sst>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70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1" xfId="0" applyFill="1" applyBorder="1"/>
    <xf numFmtId="0" fontId="7" fillId="0" borderId="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4" xfId="0" applyFill="1" applyBorder="1"/>
    <xf numFmtId="0" fontId="1" fillId="0" borderId="11" xfId="0" applyFont="1" applyFill="1" applyBorder="1"/>
    <xf numFmtId="0" fontId="4" fillId="0" borderId="15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8" xfId="0" applyFill="1" applyBorder="1"/>
    <xf numFmtId="0" fontId="5" fillId="0" borderId="11" xfId="0" applyFont="1" applyFill="1" applyBorder="1"/>
    <xf numFmtId="0" fontId="6" fillId="0" borderId="1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164" fontId="4" fillId="2" borderId="8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 wrapText="1"/>
    </xf>
    <xf numFmtId="164" fontId="6" fillId="2" borderId="8" xfId="0" applyNumberFormat="1" applyFont="1" applyFill="1" applyBorder="1" applyAlignment="1">
      <alignment wrapText="1"/>
    </xf>
    <xf numFmtId="0" fontId="8" fillId="0" borderId="15" xfId="1" applyFont="1" applyFill="1" applyBorder="1"/>
    <xf numFmtId="0" fontId="9" fillId="0" borderId="16" xfId="1" applyFont="1" applyFill="1" applyBorder="1"/>
    <xf numFmtId="0" fontId="9" fillId="0" borderId="17" xfId="1" applyFont="1" applyFill="1" applyBorder="1"/>
    <xf numFmtId="0" fontId="6" fillId="0" borderId="15" xfId="0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8" xfId="0" applyFont="1" applyFill="1" applyBorder="1"/>
    <xf numFmtId="0" fontId="7" fillId="0" borderId="18" xfId="2" applyFont="1" applyFill="1" applyBorder="1"/>
    <xf numFmtId="0" fontId="7" fillId="0" borderId="15" xfId="0" applyFont="1" applyFill="1" applyBorder="1" applyAlignment="1">
      <alignment vertical="center" wrapText="1"/>
    </xf>
    <xf numFmtId="0" fontId="6" fillId="0" borderId="15" xfId="2" applyFont="1" applyFill="1" applyBorder="1" applyAlignment="1">
      <alignment horizontal="left"/>
    </xf>
    <xf numFmtId="0" fontId="11" fillId="0" borderId="19" xfId="2" applyFont="1" applyFill="1" applyBorder="1" applyAlignment="1">
      <alignment horizontal="left" wrapText="1"/>
    </xf>
    <xf numFmtId="0" fontId="6" fillId="0" borderId="20" xfId="2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vertical="center" wrapText="1"/>
    </xf>
    <xf numFmtId="0" fontId="5" fillId="0" borderId="17" xfId="1" applyFont="1" applyFill="1" applyBorder="1"/>
    <xf numFmtId="0" fontId="0" fillId="0" borderId="21" xfId="0" applyFill="1" applyBorder="1"/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0" fillId="0" borderId="25" xfId="0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16" workbookViewId="0">
      <selection sqref="A1:G109"/>
    </sheetView>
  </sheetViews>
  <sheetFormatPr defaultRowHeight="14.5" x14ac:dyDescent="0.35"/>
  <cols>
    <col min="1" max="1" width="4.36328125" customWidth="1"/>
    <col min="2" max="2" width="34.81640625" customWidth="1"/>
    <col min="3" max="3" width="12.1796875" customWidth="1"/>
    <col min="4" max="4" width="12.08984375" customWidth="1"/>
    <col min="5" max="5" width="10.1796875" customWidth="1"/>
    <col min="6" max="6" width="11.81640625" customWidth="1"/>
  </cols>
  <sheetData>
    <row r="1" spans="1:7" x14ac:dyDescent="0.35">
      <c r="A1" s="1"/>
      <c r="B1" s="1"/>
      <c r="C1" s="2" t="s">
        <v>0</v>
      </c>
      <c r="D1" s="1"/>
      <c r="E1" s="1"/>
      <c r="F1" s="1"/>
      <c r="G1" s="1"/>
    </row>
    <row r="2" spans="1:7" x14ac:dyDescent="0.35">
      <c r="A2" s="1"/>
      <c r="B2" s="1"/>
      <c r="C2" s="2" t="s">
        <v>1</v>
      </c>
      <c r="D2" s="2"/>
      <c r="E2" s="2"/>
      <c r="F2" s="1"/>
      <c r="G2" s="1"/>
    </row>
    <row r="3" spans="1:7" x14ac:dyDescent="0.35">
      <c r="A3" s="1"/>
      <c r="B3" s="1"/>
      <c r="C3" s="2" t="s">
        <v>2</v>
      </c>
      <c r="D3" s="2"/>
      <c r="E3" s="2"/>
      <c r="F3" s="1"/>
      <c r="G3" s="1"/>
    </row>
    <row r="4" spans="1:7" x14ac:dyDescent="0.35">
      <c r="A4" s="1"/>
      <c r="B4" s="1"/>
      <c r="C4" s="2"/>
      <c r="D4" s="2"/>
      <c r="E4" s="2"/>
      <c r="F4" s="1"/>
      <c r="G4" s="1"/>
    </row>
    <row r="5" spans="1:7" x14ac:dyDescent="0.35">
      <c r="A5" s="3"/>
      <c r="B5" s="4"/>
      <c r="C5" s="2" t="s">
        <v>3</v>
      </c>
      <c r="D5" s="5"/>
      <c r="E5" s="5"/>
      <c r="F5" s="3"/>
      <c r="G5" s="3"/>
    </row>
    <row r="6" spans="1:7" ht="17.5" x14ac:dyDescent="0.35">
      <c r="A6" s="3"/>
      <c r="B6" s="4"/>
      <c r="C6" s="4"/>
      <c r="D6" s="4"/>
      <c r="E6" s="6"/>
      <c r="F6" s="6"/>
      <c r="G6" s="3"/>
    </row>
    <row r="7" spans="1:7" ht="20" x14ac:dyDescent="0.35">
      <c r="A7" s="7" t="s">
        <v>4</v>
      </c>
      <c r="B7" s="7"/>
      <c r="C7" s="7"/>
      <c r="D7" s="7"/>
      <c r="E7" s="7"/>
      <c r="F7" s="6" t="s">
        <v>5</v>
      </c>
      <c r="G7" s="6"/>
    </row>
    <row r="8" spans="1:7" ht="20.5" thickBot="1" x14ac:dyDescent="0.4">
      <c r="A8" s="8"/>
      <c r="B8" s="9"/>
      <c r="C8" s="9"/>
      <c r="D8" s="9"/>
      <c r="E8" s="10" t="s">
        <v>6</v>
      </c>
      <c r="F8" s="10"/>
      <c r="G8" s="8"/>
    </row>
    <row r="9" spans="1:7" ht="30.5" x14ac:dyDescent="0.35">
      <c r="A9" s="11" t="s">
        <v>7</v>
      </c>
      <c r="B9" s="12" t="s">
        <v>8</v>
      </c>
      <c r="C9" s="13" t="s">
        <v>9</v>
      </c>
      <c r="D9" s="14" t="s">
        <v>10</v>
      </c>
      <c r="E9" s="14"/>
      <c r="F9" s="15" t="s">
        <v>11</v>
      </c>
      <c r="G9" s="16" t="s">
        <v>12</v>
      </c>
    </row>
    <row r="10" spans="1:7" ht="16" thickBot="1" x14ac:dyDescent="0.4">
      <c r="A10" s="17"/>
      <c r="B10" s="18"/>
      <c r="C10" s="19" t="s">
        <v>13</v>
      </c>
      <c r="D10" s="19" t="s">
        <v>14</v>
      </c>
      <c r="E10" s="19" t="s">
        <v>15</v>
      </c>
      <c r="F10" s="20"/>
      <c r="G10" s="21" t="s">
        <v>16</v>
      </c>
    </row>
    <row r="11" spans="1:7" ht="15.5" x14ac:dyDescent="0.35">
      <c r="A11" s="22"/>
      <c r="B11" s="23"/>
      <c r="C11" s="24"/>
      <c r="D11" s="24"/>
      <c r="E11" s="24"/>
      <c r="F11" s="25"/>
      <c r="G11" s="26"/>
    </row>
    <row r="12" spans="1:7" ht="30.5" x14ac:dyDescent="0.35">
      <c r="A12" s="27" t="s">
        <v>17</v>
      </c>
      <c r="B12" s="28" t="s">
        <v>18</v>
      </c>
      <c r="C12" s="29"/>
      <c r="D12" s="29"/>
      <c r="E12" s="29"/>
      <c r="F12" s="29"/>
      <c r="G12" s="30"/>
    </row>
    <row r="13" spans="1:7" ht="15.5" x14ac:dyDescent="0.35">
      <c r="A13" s="31"/>
      <c r="B13" s="32" t="s">
        <v>19</v>
      </c>
      <c r="C13" s="29"/>
      <c r="D13" s="29"/>
      <c r="E13" s="29"/>
      <c r="F13" s="33"/>
      <c r="G13" s="30"/>
    </row>
    <row r="14" spans="1:7" ht="15.5" x14ac:dyDescent="0.35">
      <c r="A14" s="31"/>
      <c r="B14" s="32" t="s">
        <v>20</v>
      </c>
      <c r="C14" s="29">
        <v>36731</v>
      </c>
      <c r="D14" s="33">
        <v>37830</v>
      </c>
      <c r="E14" s="34">
        <v>36731</v>
      </c>
      <c r="F14" s="33">
        <v>37830</v>
      </c>
      <c r="G14" s="30">
        <v>1</v>
      </c>
    </row>
    <row r="15" spans="1:7" ht="15.5" x14ac:dyDescent="0.35">
      <c r="A15" s="31"/>
      <c r="B15" s="32" t="s">
        <v>21</v>
      </c>
      <c r="C15" s="29">
        <v>14764</v>
      </c>
      <c r="D15" s="33">
        <v>15200</v>
      </c>
      <c r="E15" s="34">
        <v>14764</v>
      </c>
      <c r="F15" s="33">
        <v>15200</v>
      </c>
      <c r="G15" s="30">
        <v>1</v>
      </c>
    </row>
    <row r="16" spans="1:7" ht="15.5" x14ac:dyDescent="0.35">
      <c r="A16" s="31"/>
      <c r="B16" s="32" t="s">
        <v>22</v>
      </c>
      <c r="C16" s="29">
        <v>6328</v>
      </c>
      <c r="D16" s="33">
        <v>6500</v>
      </c>
      <c r="E16" s="34">
        <v>6328</v>
      </c>
      <c r="F16" s="33">
        <v>6500</v>
      </c>
      <c r="G16" s="30"/>
    </row>
    <row r="17" spans="1:7" ht="15.5" x14ac:dyDescent="0.35">
      <c r="A17" s="27" t="s">
        <v>23</v>
      </c>
      <c r="B17" s="28" t="s">
        <v>24</v>
      </c>
      <c r="C17" s="35">
        <f>C18+C28+C32</f>
        <v>1124.6889999999999</v>
      </c>
      <c r="D17" s="35">
        <f>D18+D28+D32</f>
        <v>1192.2120000000002</v>
      </c>
      <c r="E17" s="36">
        <f>E18+E28+E32</f>
        <v>1034.2449999999999</v>
      </c>
      <c r="F17" s="35">
        <f>F18+F28+F32</f>
        <v>1055.7149999999999</v>
      </c>
      <c r="G17" s="29"/>
    </row>
    <row r="18" spans="1:7" ht="31" x14ac:dyDescent="0.35">
      <c r="A18" s="31"/>
      <c r="B18" s="32" t="s">
        <v>25</v>
      </c>
      <c r="C18" s="37">
        <f>C19+C20+C21+C25+C26+C27</f>
        <v>1113.6499999999999</v>
      </c>
      <c r="D18" s="37">
        <f>D19+D20+D21+D25+D26+D27</f>
        <v>1186.6920000000002</v>
      </c>
      <c r="E18" s="38">
        <f>E19+E20+E21+E25+E26+E27</f>
        <v>1023.649</v>
      </c>
      <c r="F18" s="37">
        <f>F19+F20+F21+F25+F26+F27</f>
        <v>1050.115</v>
      </c>
      <c r="G18" s="29"/>
    </row>
    <row r="19" spans="1:7" ht="15.5" x14ac:dyDescent="0.35">
      <c r="A19" s="31"/>
      <c r="B19" s="39" t="s">
        <v>26</v>
      </c>
      <c r="C19" s="37">
        <v>121.53</v>
      </c>
      <c r="D19" s="35">
        <v>125.295</v>
      </c>
      <c r="E19" s="38">
        <v>124.875</v>
      </c>
      <c r="F19" s="35">
        <v>126.872</v>
      </c>
      <c r="G19" s="29">
        <v>1</v>
      </c>
    </row>
    <row r="20" spans="1:7" ht="15.5" x14ac:dyDescent="0.35">
      <c r="A20" s="31"/>
      <c r="B20" s="39" t="s">
        <v>27</v>
      </c>
      <c r="C20" s="37">
        <v>14.397</v>
      </c>
      <c r="D20" s="35">
        <v>15.067</v>
      </c>
      <c r="E20" s="38">
        <v>14.781000000000001</v>
      </c>
      <c r="F20" s="35">
        <v>15.12</v>
      </c>
      <c r="G20" s="29">
        <v>2</v>
      </c>
    </row>
    <row r="21" spans="1:7" ht="15.5" x14ac:dyDescent="0.35">
      <c r="A21" s="31"/>
      <c r="B21" s="39" t="s">
        <v>28</v>
      </c>
      <c r="C21" s="37">
        <f>C22+C23+C24</f>
        <v>905.52499999999998</v>
      </c>
      <c r="D21" s="37">
        <f>D22+D23+D24</f>
        <v>971.5920000000001</v>
      </c>
      <c r="E21" s="36">
        <f>E22+E23+E24</f>
        <v>808.99900000000002</v>
      </c>
      <c r="F21" s="37">
        <f>F22+F23+F24</f>
        <v>847.46899999999994</v>
      </c>
      <c r="G21" s="29"/>
    </row>
    <row r="22" spans="1:7" ht="15.5" x14ac:dyDescent="0.35">
      <c r="A22" s="31"/>
      <c r="B22" s="39" t="s">
        <v>29</v>
      </c>
      <c r="C22" s="37">
        <v>429.08199999999999</v>
      </c>
      <c r="D22" s="35">
        <v>470.209</v>
      </c>
      <c r="E22" s="38">
        <v>371.04399999999998</v>
      </c>
      <c r="F22" s="35">
        <v>388.161</v>
      </c>
      <c r="G22" s="29">
        <v>3</v>
      </c>
    </row>
    <row r="23" spans="1:7" ht="15.5" x14ac:dyDescent="0.35">
      <c r="A23" s="31"/>
      <c r="B23" s="39" t="s">
        <v>30</v>
      </c>
      <c r="C23" s="37">
        <v>342.161</v>
      </c>
      <c r="D23" s="35">
        <v>364.07600000000002</v>
      </c>
      <c r="E23" s="38">
        <v>309.91300000000001</v>
      </c>
      <c r="F23" s="35">
        <v>325.40899999999999</v>
      </c>
      <c r="G23" s="29">
        <v>4</v>
      </c>
    </row>
    <row r="24" spans="1:7" ht="15.5" x14ac:dyDescent="0.35">
      <c r="A24" s="31"/>
      <c r="B24" s="39" t="s">
        <v>31</v>
      </c>
      <c r="C24" s="37">
        <v>134.28200000000001</v>
      </c>
      <c r="D24" s="35">
        <v>137.30699999999999</v>
      </c>
      <c r="E24" s="38">
        <v>128.042</v>
      </c>
      <c r="F24" s="35">
        <v>133.899</v>
      </c>
      <c r="G24" s="29">
        <v>5</v>
      </c>
    </row>
    <row r="25" spans="1:7" ht="15.5" x14ac:dyDescent="0.35">
      <c r="A25" s="31"/>
      <c r="B25" s="39" t="s">
        <v>32</v>
      </c>
      <c r="C25" s="37">
        <v>59.966000000000001</v>
      </c>
      <c r="D25" s="35">
        <v>62.466999999999999</v>
      </c>
      <c r="E25" s="38">
        <v>60.348999999999997</v>
      </c>
      <c r="F25" s="35">
        <v>51.637</v>
      </c>
      <c r="G25" s="29">
        <v>6</v>
      </c>
    </row>
    <row r="26" spans="1:7" ht="15.5" x14ac:dyDescent="0.35">
      <c r="A26" s="31"/>
      <c r="B26" s="40" t="s">
        <v>33</v>
      </c>
      <c r="C26" s="37">
        <v>5.7389999999999999</v>
      </c>
      <c r="D26" s="35">
        <v>5.5</v>
      </c>
      <c r="E26" s="38">
        <v>6.1559999999999997</v>
      </c>
      <c r="F26" s="35">
        <v>6.5</v>
      </c>
      <c r="G26" s="29">
        <v>7</v>
      </c>
    </row>
    <row r="27" spans="1:7" ht="15.5" x14ac:dyDescent="0.35">
      <c r="A27" s="31"/>
      <c r="B27" s="41" t="s">
        <v>34</v>
      </c>
      <c r="C27" s="37">
        <v>6.4930000000000003</v>
      </c>
      <c r="D27" s="35">
        <v>6.7709999999999999</v>
      </c>
      <c r="E27" s="38">
        <v>8.4890000000000008</v>
      </c>
      <c r="F27" s="35">
        <v>2.5169999999999999</v>
      </c>
      <c r="G27" s="29">
        <v>8</v>
      </c>
    </row>
    <row r="28" spans="1:7" ht="15.5" x14ac:dyDescent="0.35">
      <c r="A28" s="31"/>
      <c r="B28" s="40" t="s">
        <v>35</v>
      </c>
      <c r="C28" s="37">
        <f>C29+C30+C31</f>
        <v>11.023</v>
      </c>
      <c r="D28" s="37">
        <f>D29+D30+D31</f>
        <v>5.5</v>
      </c>
      <c r="E28" s="38">
        <f>E29+E30+E31</f>
        <v>10.596</v>
      </c>
      <c r="F28" s="37">
        <f>F29+F30+F31</f>
        <v>5.6</v>
      </c>
      <c r="G28" s="29"/>
    </row>
    <row r="29" spans="1:7" ht="15.5" x14ac:dyDescent="0.35">
      <c r="A29" s="31"/>
      <c r="B29" s="40" t="s">
        <v>36</v>
      </c>
      <c r="C29" s="37">
        <f>2.396-1.837</f>
        <v>0.55899999999999994</v>
      </c>
      <c r="D29" s="35">
        <v>0</v>
      </c>
      <c r="E29" s="38">
        <v>0</v>
      </c>
      <c r="F29" s="35">
        <v>0</v>
      </c>
      <c r="G29" s="29"/>
    </row>
    <row r="30" spans="1:7" ht="15.5" x14ac:dyDescent="0.35">
      <c r="A30" s="31"/>
      <c r="B30" s="41" t="s">
        <v>37</v>
      </c>
      <c r="C30" s="37">
        <v>4.5609999999999999</v>
      </c>
      <c r="D30" s="35">
        <v>3.5</v>
      </c>
      <c r="E30" s="38">
        <v>10.465999999999999</v>
      </c>
      <c r="F30" s="35">
        <v>5.5</v>
      </c>
      <c r="G30" s="29"/>
    </row>
    <row r="31" spans="1:7" ht="15.5" x14ac:dyDescent="0.35">
      <c r="A31" s="31"/>
      <c r="B31" s="41" t="s">
        <v>38</v>
      </c>
      <c r="C31" s="37">
        <f>11.023-5.12</f>
        <v>5.9029999999999996</v>
      </c>
      <c r="D31" s="35">
        <v>2</v>
      </c>
      <c r="E31" s="38">
        <f>0.035+0.095</f>
        <v>0.13</v>
      </c>
      <c r="F31" s="35">
        <v>0.1</v>
      </c>
      <c r="G31" s="29"/>
    </row>
    <row r="32" spans="1:7" ht="15.5" x14ac:dyDescent="0.35">
      <c r="A32" s="22"/>
      <c r="B32" s="41" t="s">
        <v>39</v>
      </c>
      <c r="C32" s="37">
        <v>1.6E-2</v>
      </c>
      <c r="D32" s="35">
        <v>0.02</v>
      </c>
      <c r="E32" s="38">
        <v>0</v>
      </c>
      <c r="F32" s="35">
        <v>0</v>
      </c>
      <c r="G32" s="29"/>
    </row>
    <row r="33" spans="1:7" ht="15.5" x14ac:dyDescent="0.35">
      <c r="A33" s="27" t="s">
        <v>40</v>
      </c>
      <c r="B33" s="28" t="s">
        <v>41</v>
      </c>
      <c r="C33" s="35">
        <f>C34+C40+C55+C63+C74+C79+C86+C89+C90+C91+C92+C95+C100</f>
        <v>1113.6449999999998</v>
      </c>
      <c r="D33" s="35">
        <f>D34+D40+D55+D63+D74+D79+D86+D89+D90+D92+D95+D100</f>
        <v>1178.2659999999998</v>
      </c>
      <c r="E33" s="36">
        <f>E34+E40+E55+E63+E74+E79+E86+E89+E90+E92+E95+E100</f>
        <v>1016.2460000000001</v>
      </c>
      <c r="F33" s="35">
        <f>F34+F40+F55+F63+F74+F79+F86+F89+F90+F92+F95+F100</f>
        <v>1041.145</v>
      </c>
      <c r="G33" s="30"/>
    </row>
    <row r="34" spans="1:7" ht="15.5" x14ac:dyDescent="0.35">
      <c r="A34" s="27"/>
      <c r="B34" s="28" t="s">
        <v>42</v>
      </c>
      <c r="C34" s="35">
        <f>SUM(C35:C39)-C36</f>
        <v>212.31599999999997</v>
      </c>
      <c r="D34" s="35">
        <f>SUM(D35:D39)-D36</f>
        <v>218.63599999999997</v>
      </c>
      <c r="E34" s="36">
        <f>SUM(E35:E39)-E36</f>
        <v>213.589</v>
      </c>
      <c r="F34" s="35">
        <f>SUM(F35:F39)-F36</f>
        <v>215.28899999999999</v>
      </c>
      <c r="G34" s="30"/>
    </row>
    <row r="35" spans="1:7" ht="15.5" x14ac:dyDescent="0.35">
      <c r="A35" s="22"/>
      <c r="B35" s="42" t="s">
        <v>43</v>
      </c>
      <c r="C35" s="43">
        <f>98.063+73.863</f>
        <v>171.92599999999999</v>
      </c>
      <c r="D35" s="35">
        <v>174.33799999999999</v>
      </c>
      <c r="E35" s="44">
        <f>105.152+65.232</f>
        <v>170.38400000000001</v>
      </c>
      <c r="F35" s="35">
        <v>171.69499999999999</v>
      </c>
      <c r="G35" s="30"/>
    </row>
    <row r="36" spans="1:7" ht="31" x14ac:dyDescent="0.35">
      <c r="A36" s="22"/>
      <c r="B36" s="42" t="s">
        <v>44</v>
      </c>
      <c r="C36" s="43">
        <f>2.65+3.741</f>
        <v>6.391</v>
      </c>
      <c r="D36" s="35">
        <v>13.146000000000001</v>
      </c>
      <c r="E36" s="44">
        <v>12.01</v>
      </c>
      <c r="F36" s="35">
        <v>12.38</v>
      </c>
      <c r="G36" s="30"/>
    </row>
    <row r="37" spans="1:7" ht="31" x14ac:dyDescent="0.35">
      <c r="A37" s="22"/>
      <c r="B37" s="42" t="s">
        <v>45</v>
      </c>
      <c r="C37" s="43">
        <f>23.083+16.888</f>
        <v>39.971000000000004</v>
      </c>
      <c r="D37" s="35">
        <v>40.677999999999997</v>
      </c>
      <c r="E37" s="44">
        <f>24.805+14.896</f>
        <v>39.701000000000001</v>
      </c>
      <c r="F37" s="35">
        <v>40.014000000000003</v>
      </c>
      <c r="G37" s="30"/>
    </row>
    <row r="38" spans="1:7" ht="46.5" x14ac:dyDescent="0.35">
      <c r="A38" s="22"/>
      <c r="B38" s="42" t="s">
        <v>46</v>
      </c>
      <c r="C38" s="43">
        <v>0.27300000000000002</v>
      </c>
      <c r="D38" s="35">
        <f>30*0.115</f>
        <v>3.45</v>
      </c>
      <c r="E38" s="44">
        <v>3.375</v>
      </c>
      <c r="F38" s="35">
        <f>30*0.115</f>
        <v>3.45</v>
      </c>
      <c r="G38" s="30"/>
    </row>
    <row r="39" spans="1:7" ht="15.5" x14ac:dyDescent="0.35">
      <c r="A39" s="22"/>
      <c r="B39" s="42" t="s">
        <v>47</v>
      </c>
      <c r="C39" s="43">
        <f>0.11+0.036</f>
        <v>0.14599999999999999</v>
      </c>
      <c r="D39" s="35">
        <v>0.17</v>
      </c>
      <c r="E39" s="44">
        <f>0.094+0.035</f>
        <v>0.129</v>
      </c>
      <c r="F39" s="35">
        <v>0.13</v>
      </c>
      <c r="G39" s="30"/>
    </row>
    <row r="40" spans="1:7" ht="15.5" x14ac:dyDescent="0.35">
      <c r="A40" s="22"/>
      <c r="B40" s="45" t="s">
        <v>48</v>
      </c>
      <c r="C40" s="35">
        <f>SUM(C41:C54)</f>
        <v>772.726</v>
      </c>
      <c r="D40" s="35">
        <f>SUM(D41:D54)</f>
        <v>828.35</v>
      </c>
      <c r="E40" s="36">
        <f>SUM(E41:E54)</f>
        <v>706.87700000000007</v>
      </c>
      <c r="F40" s="35">
        <f>SUM(F41:F54)</f>
        <v>721.95299999999997</v>
      </c>
      <c r="G40" s="30"/>
    </row>
    <row r="41" spans="1:7" ht="15.5" x14ac:dyDescent="0.35">
      <c r="A41" s="22"/>
      <c r="B41" s="42" t="s">
        <v>49</v>
      </c>
      <c r="C41" s="43">
        <v>33.896999999999998</v>
      </c>
      <c r="D41" s="35">
        <v>37.226999999999997</v>
      </c>
      <c r="E41" s="44">
        <v>29.265999999999998</v>
      </c>
      <c r="F41" s="35">
        <v>28.791</v>
      </c>
      <c r="G41" s="30">
        <v>9</v>
      </c>
    </row>
    <row r="42" spans="1:7" ht="15.5" x14ac:dyDescent="0.35">
      <c r="A42" s="22"/>
      <c r="B42" s="42" t="s">
        <v>50</v>
      </c>
      <c r="C42" s="43">
        <v>71.730999999999995</v>
      </c>
      <c r="D42" s="35">
        <v>74.691000000000003</v>
      </c>
      <c r="E42" s="44">
        <v>74.153000000000006</v>
      </c>
      <c r="F42" s="35">
        <v>75.391999999999996</v>
      </c>
      <c r="G42" s="30">
        <v>10</v>
      </c>
    </row>
    <row r="43" spans="1:7" ht="15.5" x14ac:dyDescent="0.35">
      <c r="A43" s="22"/>
      <c r="B43" s="42" t="s">
        <v>51</v>
      </c>
      <c r="C43" s="43">
        <f>351.804+302.586</f>
        <v>654.39</v>
      </c>
      <c r="D43" s="35">
        <f>701.676-0.287</f>
        <v>701.38900000000001</v>
      </c>
      <c r="E43" s="36">
        <f>312.369+276.842</f>
        <v>589.21100000000001</v>
      </c>
      <c r="F43" s="35">
        <f>315.433+289.993</f>
        <v>605.42599999999993</v>
      </c>
      <c r="G43" s="30" t="s">
        <v>52</v>
      </c>
    </row>
    <row r="44" spans="1:7" ht="15.5" x14ac:dyDescent="0.35">
      <c r="A44" s="22"/>
      <c r="B44" s="42" t="s">
        <v>53</v>
      </c>
      <c r="C44" s="43">
        <v>1.331</v>
      </c>
      <c r="D44" s="35">
        <v>1.37</v>
      </c>
      <c r="E44" s="44">
        <v>1.389</v>
      </c>
      <c r="F44" s="35">
        <v>1.39</v>
      </c>
      <c r="G44" s="30">
        <v>15</v>
      </c>
    </row>
    <row r="45" spans="1:7" ht="15.5" x14ac:dyDescent="0.35">
      <c r="A45" s="22"/>
      <c r="B45" s="42" t="s">
        <v>54</v>
      </c>
      <c r="C45" s="43">
        <v>1.3859999999999999</v>
      </c>
      <c r="D45" s="35">
        <v>1.728</v>
      </c>
      <c r="E45" s="44">
        <v>1.391</v>
      </c>
      <c r="F45" s="35">
        <v>1.02</v>
      </c>
      <c r="G45" s="30">
        <v>16</v>
      </c>
    </row>
    <row r="46" spans="1:7" ht="15.5" x14ac:dyDescent="0.35">
      <c r="A46" s="22"/>
      <c r="B46" s="42" t="s">
        <v>55</v>
      </c>
      <c r="C46" s="43">
        <v>2.54</v>
      </c>
      <c r="D46" s="37">
        <v>2.1</v>
      </c>
      <c r="E46" s="44">
        <v>2.2890000000000001</v>
      </c>
      <c r="F46" s="37">
        <v>2.2999999999999998</v>
      </c>
      <c r="G46" s="30"/>
    </row>
    <row r="47" spans="1:7" ht="15.5" x14ac:dyDescent="0.35">
      <c r="A47" s="22"/>
      <c r="B47" s="42" t="s">
        <v>56</v>
      </c>
      <c r="C47" s="43">
        <v>0.56799999999999995</v>
      </c>
      <c r="D47" s="37">
        <v>0.79400000000000004</v>
      </c>
      <c r="E47" s="44">
        <v>0.38400000000000001</v>
      </c>
      <c r="F47" s="37">
        <v>0.39300000000000002</v>
      </c>
      <c r="G47" s="30">
        <v>17</v>
      </c>
    </row>
    <row r="48" spans="1:7" ht="15.5" x14ac:dyDescent="0.35">
      <c r="A48" s="22"/>
      <c r="B48" s="42" t="s">
        <v>57</v>
      </c>
      <c r="C48" s="43">
        <v>0.68600000000000005</v>
      </c>
      <c r="D48" s="37">
        <v>0.61499999999999999</v>
      </c>
      <c r="E48" s="44">
        <v>0.57199999999999995</v>
      </c>
      <c r="F48" s="37">
        <v>0.61499999999999999</v>
      </c>
      <c r="G48" s="30">
        <v>18</v>
      </c>
    </row>
    <row r="49" spans="1:7" ht="31" x14ac:dyDescent="0.35">
      <c r="A49" s="22"/>
      <c r="B49" s="42" t="s">
        <v>58</v>
      </c>
      <c r="C49" s="43">
        <v>0.66600000000000004</v>
      </c>
      <c r="D49" s="37">
        <v>0.46400000000000002</v>
      </c>
      <c r="E49" s="44">
        <v>0.33</v>
      </c>
      <c r="F49" s="37">
        <v>0.314</v>
      </c>
      <c r="G49" s="30">
        <v>19</v>
      </c>
    </row>
    <row r="50" spans="1:7" ht="15.5" x14ac:dyDescent="0.35">
      <c r="A50" s="22"/>
      <c r="B50" s="42" t="s">
        <v>59</v>
      </c>
      <c r="C50" s="43">
        <v>4.0199999999999996</v>
      </c>
      <c r="D50" s="37">
        <v>3.8170000000000002</v>
      </c>
      <c r="E50" s="44">
        <v>3.552</v>
      </c>
      <c r="F50" s="37">
        <v>3.504</v>
      </c>
      <c r="G50" s="30">
        <v>29</v>
      </c>
    </row>
    <row r="51" spans="1:7" ht="15.5" x14ac:dyDescent="0.35">
      <c r="A51" s="22"/>
      <c r="B51" s="42" t="s">
        <v>60</v>
      </c>
      <c r="C51" s="43">
        <v>0.36099999999999999</v>
      </c>
      <c r="D51" s="37">
        <v>0.70199999999999996</v>
      </c>
      <c r="E51" s="44">
        <v>1.0509999999999999</v>
      </c>
      <c r="F51" s="37">
        <v>1.1000000000000001</v>
      </c>
      <c r="G51" s="46" t="s">
        <v>61</v>
      </c>
    </row>
    <row r="52" spans="1:7" ht="46.5" x14ac:dyDescent="0.35">
      <c r="A52" s="22"/>
      <c r="B52" s="42" t="s">
        <v>62</v>
      </c>
      <c r="C52" s="43">
        <v>0.24199999999999999</v>
      </c>
      <c r="D52" s="37">
        <v>1.831</v>
      </c>
      <c r="E52" s="44">
        <v>1.006</v>
      </c>
      <c r="F52" s="37">
        <v>0.48399999999999999</v>
      </c>
      <c r="G52" s="30">
        <v>20</v>
      </c>
    </row>
    <row r="53" spans="1:7" ht="46.5" x14ac:dyDescent="0.35">
      <c r="A53" s="22"/>
      <c r="B53" s="42" t="s">
        <v>63</v>
      </c>
      <c r="C53" s="43">
        <f>0.215-0.033</f>
        <v>0.182</v>
      </c>
      <c r="D53" s="37">
        <v>0.81200000000000006</v>
      </c>
      <c r="E53" s="44">
        <v>1.8160000000000001</v>
      </c>
      <c r="F53" s="37">
        <v>0.58499999999999996</v>
      </c>
      <c r="G53" s="30">
        <v>21</v>
      </c>
    </row>
    <row r="54" spans="1:7" ht="15.5" x14ac:dyDescent="0.35">
      <c r="A54" s="22"/>
      <c r="B54" s="42" t="s">
        <v>64</v>
      </c>
      <c r="C54" s="43">
        <v>0.72599999999999998</v>
      </c>
      <c r="D54" s="37">
        <v>0.81</v>
      </c>
      <c r="E54" s="44">
        <v>0.46700000000000003</v>
      </c>
      <c r="F54" s="37">
        <v>0.63900000000000001</v>
      </c>
      <c r="G54" s="30">
        <v>22</v>
      </c>
    </row>
    <row r="55" spans="1:7" ht="30" x14ac:dyDescent="0.35">
      <c r="A55" s="22"/>
      <c r="B55" s="45" t="s">
        <v>65</v>
      </c>
      <c r="C55" s="43">
        <f>C56+C59+C60+C61+C62</f>
        <v>36.165999999999997</v>
      </c>
      <c r="D55" s="43">
        <f>D56+D59+D60+D61+D62</f>
        <v>47.747999999999998</v>
      </c>
      <c r="E55" s="44">
        <f>E56+E59+E60+E61+E62</f>
        <v>32.734000000000009</v>
      </c>
      <c r="F55" s="43">
        <f>F56+F59+F60+F61+F62</f>
        <v>32.350999999999999</v>
      </c>
      <c r="G55" s="30"/>
    </row>
    <row r="56" spans="1:7" ht="15.5" x14ac:dyDescent="0.35">
      <c r="A56" s="22"/>
      <c r="B56" s="47" t="s">
        <v>66</v>
      </c>
      <c r="C56" s="43">
        <f>C57+C58</f>
        <v>14.586</v>
      </c>
      <c r="D56" s="43">
        <v>16.204999999999998</v>
      </c>
      <c r="E56" s="44">
        <f>E57+E58</f>
        <v>14.092000000000001</v>
      </c>
      <c r="F56" s="44">
        <f>F57+F58</f>
        <v>15.122999999999999</v>
      </c>
      <c r="G56" s="30"/>
    </row>
    <row r="57" spans="1:7" ht="15.5" x14ac:dyDescent="0.35">
      <c r="A57" s="22"/>
      <c r="B57" s="42" t="s">
        <v>67</v>
      </c>
      <c r="C57" s="43">
        <v>5.5890000000000004</v>
      </c>
      <c r="D57" s="37">
        <v>5.7450000000000001</v>
      </c>
      <c r="E57" s="44">
        <v>3.84</v>
      </c>
      <c r="F57" s="37">
        <v>4.2729999999999997</v>
      </c>
      <c r="G57" s="30"/>
    </row>
    <row r="58" spans="1:7" ht="15.5" x14ac:dyDescent="0.35">
      <c r="A58" s="22"/>
      <c r="B58" s="42" t="s">
        <v>68</v>
      </c>
      <c r="C58" s="43">
        <v>8.9969999999999999</v>
      </c>
      <c r="D58" s="37">
        <v>10.1</v>
      </c>
      <c r="E58" s="44">
        <v>10.252000000000001</v>
      </c>
      <c r="F58" s="37">
        <v>10.85</v>
      </c>
      <c r="G58" s="30"/>
    </row>
    <row r="59" spans="1:7" ht="15.5" x14ac:dyDescent="0.35">
      <c r="A59" s="22"/>
      <c r="B59" s="48" t="s">
        <v>69</v>
      </c>
      <c r="C59" s="43">
        <v>4.2119999999999997</v>
      </c>
      <c r="D59" s="37">
        <v>5.6740000000000004</v>
      </c>
      <c r="E59" s="44">
        <f>4.645</f>
        <v>4.6449999999999996</v>
      </c>
      <c r="F59" s="37">
        <f>3.852+0.517</f>
        <v>4.3689999999999998</v>
      </c>
      <c r="G59" s="30"/>
    </row>
    <row r="60" spans="1:7" ht="15.5" x14ac:dyDescent="0.35">
      <c r="A60" s="22"/>
      <c r="B60" s="48" t="s">
        <v>70</v>
      </c>
      <c r="C60" s="43">
        <v>11.568</v>
      </c>
      <c r="D60" s="37">
        <v>19.861000000000001</v>
      </c>
      <c r="E60" s="44">
        <v>8.8550000000000004</v>
      </c>
      <c r="F60" s="37">
        <v>7.09</v>
      </c>
      <c r="G60" s="30"/>
    </row>
    <row r="61" spans="1:7" ht="15.5" x14ac:dyDescent="0.35">
      <c r="A61" s="22"/>
      <c r="B61" s="48" t="s">
        <v>71</v>
      </c>
      <c r="C61" s="43">
        <v>4.3959999999999999</v>
      </c>
      <c r="D61" s="37">
        <v>4.5</v>
      </c>
      <c r="E61" s="44">
        <v>4.5640000000000001</v>
      </c>
      <c r="F61" s="37">
        <v>4.931</v>
      </c>
      <c r="G61" s="30"/>
    </row>
    <row r="62" spans="1:7" ht="15.5" x14ac:dyDescent="0.35">
      <c r="A62" s="22"/>
      <c r="B62" s="48" t="s">
        <v>72</v>
      </c>
      <c r="C62" s="43">
        <v>1.4039999999999999</v>
      </c>
      <c r="D62" s="37">
        <v>1.508</v>
      </c>
      <c r="E62" s="44">
        <v>0.57799999999999996</v>
      </c>
      <c r="F62" s="37">
        <v>0.83799999999999997</v>
      </c>
      <c r="G62" s="30"/>
    </row>
    <row r="63" spans="1:7" ht="15.5" x14ac:dyDescent="0.35">
      <c r="A63" s="22"/>
      <c r="B63" s="45" t="s">
        <v>73</v>
      </c>
      <c r="C63" s="35">
        <f>SUM(C64:C73)</f>
        <v>3.4309999999999996</v>
      </c>
      <c r="D63" s="35">
        <f>SUM(D64:D73)</f>
        <v>4.3149999999999995</v>
      </c>
      <c r="E63" s="36">
        <f>SUM(E64:E73)</f>
        <v>4.2470000000000008</v>
      </c>
      <c r="F63" s="35">
        <f>SUM(F64:F73)</f>
        <v>3.8919999999999995</v>
      </c>
      <c r="G63" s="30"/>
    </row>
    <row r="64" spans="1:7" ht="15.5" x14ac:dyDescent="0.35">
      <c r="A64" s="22"/>
      <c r="B64" s="42" t="s">
        <v>74</v>
      </c>
      <c r="C64" s="43">
        <v>8.5999999999999993E-2</v>
      </c>
      <c r="D64" s="37">
        <v>0.23</v>
      </c>
      <c r="E64" s="44">
        <v>0.501</v>
      </c>
      <c r="F64" s="37">
        <v>0.15</v>
      </c>
      <c r="G64" s="30"/>
    </row>
    <row r="65" spans="1:7" ht="15.5" x14ac:dyDescent="0.35">
      <c r="A65" s="22"/>
      <c r="B65" s="42" t="s">
        <v>75</v>
      </c>
      <c r="C65" s="43">
        <v>0.95</v>
      </c>
      <c r="D65" s="37">
        <v>0.93</v>
      </c>
      <c r="E65" s="44">
        <v>0.95</v>
      </c>
      <c r="F65" s="37">
        <v>0.95</v>
      </c>
      <c r="G65" s="30"/>
    </row>
    <row r="66" spans="1:7" ht="15.5" x14ac:dyDescent="0.35">
      <c r="A66" s="22"/>
      <c r="B66" s="42" t="s">
        <v>76</v>
      </c>
      <c r="C66" s="43">
        <v>1.3169999999999999</v>
      </c>
      <c r="D66" s="37">
        <v>1.7889999999999999</v>
      </c>
      <c r="E66" s="44">
        <v>1.47</v>
      </c>
      <c r="F66" s="37">
        <f>1.158+0.2</f>
        <v>1.3579999999999999</v>
      </c>
      <c r="G66" s="30"/>
    </row>
    <row r="67" spans="1:7" ht="15.5" x14ac:dyDescent="0.35">
      <c r="A67" s="22"/>
      <c r="B67" s="42" t="s">
        <v>77</v>
      </c>
      <c r="C67" s="43">
        <v>3.6999999999999998E-2</v>
      </c>
      <c r="D67" s="37"/>
      <c r="E67" s="44">
        <v>0.28899999999999998</v>
      </c>
      <c r="F67" s="37">
        <v>0.5</v>
      </c>
      <c r="G67" s="30"/>
    </row>
    <row r="68" spans="1:7" ht="31" x14ac:dyDescent="0.35">
      <c r="A68" s="22"/>
      <c r="B68" s="42" t="s">
        <v>78</v>
      </c>
      <c r="C68" s="43"/>
      <c r="D68" s="37"/>
      <c r="E68" s="44"/>
      <c r="F68" s="37"/>
      <c r="G68" s="30"/>
    </row>
    <row r="69" spans="1:7" ht="15.5" x14ac:dyDescent="0.35">
      <c r="A69" s="22"/>
      <c r="B69" s="42" t="s">
        <v>79</v>
      </c>
      <c r="C69" s="43">
        <v>0.61099999999999999</v>
      </c>
      <c r="D69" s="37">
        <v>1.046</v>
      </c>
      <c r="E69" s="44">
        <v>0.80800000000000005</v>
      </c>
      <c r="F69" s="37">
        <v>0.63</v>
      </c>
      <c r="G69" s="30">
        <v>23</v>
      </c>
    </row>
    <row r="70" spans="1:7" ht="15.5" x14ac:dyDescent="0.35">
      <c r="A70" s="22"/>
      <c r="B70" s="42" t="s">
        <v>80</v>
      </c>
      <c r="C70" s="43">
        <v>0.379</v>
      </c>
      <c r="D70" s="37">
        <v>0.22</v>
      </c>
      <c r="E70" s="44">
        <v>0.112</v>
      </c>
      <c r="F70" s="37">
        <v>0.154</v>
      </c>
      <c r="G70" s="30">
        <v>24</v>
      </c>
    </row>
    <row r="71" spans="1:7" ht="15.5" x14ac:dyDescent="0.35">
      <c r="A71" s="22"/>
      <c r="B71" s="45" t="s">
        <v>81</v>
      </c>
      <c r="C71" s="43">
        <f>0.031+0.012</f>
        <v>4.2999999999999997E-2</v>
      </c>
      <c r="D71" s="37">
        <v>0.05</v>
      </c>
      <c r="E71" s="44">
        <v>3.5999999999999997E-2</v>
      </c>
      <c r="F71" s="37">
        <v>0.05</v>
      </c>
      <c r="G71" s="30"/>
    </row>
    <row r="72" spans="1:7" ht="30" x14ac:dyDescent="0.35">
      <c r="A72" s="22"/>
      <c r="B72" s="45" t="s">
        <v>82</v>
      </c>
      <c r="C72" s="43">
        <v>8.0000000000000002E-3</v>
      </c>
      <c r="D72" s="37">
        <v>0.05</v>
      </c>
      <c r="E72" s="44">
        <v>8.1000000000000003E-2</v>
      </c>
      <c r="F72" s="37">
        <v>0.1</v>
      </c>
      <c r="G72" s="30"/>
    </row>
    <row r="73" spans="1:7" ht="15.5" x14ac:dyDescent="0.35">
      <c r="A73" s="22"/>
      <c r="B73" s="45"/>
      <c r="C73" s="43"/>
      <c r="D73" s="37"/>
      <c r="E73" s="44"/>
      <c r="F73" s="37"/>
      <c r="G73" s="30"/>
    </row>
    <row r="74" spans="1:7" ht="30" x14ac:dyDescent="0.35">
      <c r="A74" s="22"/>
      <c r="B74" s="45" t="s">
        <v>83</v>
      </c>
      <c r="C74" s="35">
        <f>SUM(C75:C78)</f>
        <v>2.7050000000000001</v>
      </c>
      <c r="D74" s="35">
        <f>SUM(D75:D78)</f>
        <v>10.731000000000002</v>
      </c>
      <c r="E74" s="36">
        <f>SUM(E75:E78)</f>
        <v>2.8369999999999997</v>
      </c>
      <c r="F74" s="35">
        <f>SUM(F75:F78)</f>
        <v>7.0739999999999998</v>
      </c>
      <c r="G74" s="30"/>
    </row>
    <row r="75" spans="1:7" ht="31" x14ac:dyDescent="0.35">
      <c r="A75" s="22"/>
      <c r="B75" s="42" t="s">
        <v>84</v>
      </c>
      <c r="C75" s="43">
        <v>1.4790000000000001</v>
      </c>
      <c r="D75" s="37">
        <v>1.0680000000000001</v>
      </c>
      <c r="E75" s="44">
        <f>0.664+0.008</f>
        <v>0.67200000000000004</v>
      </c>
      <c r="F75" s="37">
        <v>0.67</v>
      </c>
      <c r="G75" s="30"/>
    </row>
    <row r="76" spans="1:7" ht="31" x14ac:dyDescent="0.35">
      <c r="A76" s="22"/>
      <c r="B76" s="42" t="s">
        <v>85</v>
      </c>
      <c r="C76" s="43">
        <v>0.80800000000000005</v>
      </c>
      <c r="D76" s="37">
        <v>0.89</v>
      </c>
      <c r="E76" s="44">
        <v>1.599</v>
      </c>
      <c r="F76" s="37">
        <v>2.456</v>
      </c>
      <c r="G76" s="30">
        <v>25</v>
      </c>
    </row>
    <row r="77" spans="1:7" ht="15.5" x14ac:dyDescent="0.35">
      <c r="A77" s="22"/>
      <c r="B77" s="42" t="s">
        <v>86</v>
      </c>
      <c r="C77" s="43">
        <v>0.41799999999999998</v>
      </c>
      <c r="D77" s="37">
        <v>0.64300000000000002</v>
      </c>
      <c r="E77" s="44">
        <v>0.56599999999999995</v>
      </c>
      <c r="F77" s="37">
        <v>0.57799999999999996</v>
      </c>
      <c r="G77" s="30">
        <v>26</v>
      </c>
    </row>
    <row r="78" spans="1:7" ht="31" x14ac:dyDescent="0.35">
      <c r="A78" s="22"/>
      <c r="B78" s="42" t="s">
        <v>87</v>
      </c>
      <c r="C78" s="43"/>
      <c r="D78" s="37">
        <v>8.1300000000000008</v>
      </c>
      <c r="E78" s="44"/>
      <c r="F78" s="37">
        <v>3.37</v>
      </c>
      <c r="G78" s="30"/>
    </row>
    <row r="79" spans="1:7" ht="15.5" x14ac:dyDescent="0.35">
      <c r="A79" s="22"/>
      <c r="B79" s="45" t="s">
        <v>88</v>
      </c>
      <c r="C79" s="35">
        <f>SUM(C81:C83)</f>
        <v>6.4670000000000005</v>
      </c>
      <c r="D79" s="35">
        <f>SUM(D81:D83)</f>
        <v>6.6890000000000001</v>
      </c>
      <c r="E79" s="36">
        <f>SUM(E81:E83)</f>
        <v>6.4189999999999996</v>
      </c>
      <c r="F79" s="35">
        <f>SUM(F81:F83)</f>
        <v>6.2379999999999995</v>
      </c>
      <c r="G79" s="30"/>
    </row>
    <row r="80" spans="1:7" ht="15.5" x14ac:dyDescent="0.35">
      <c r="A80" s="22"/>
      <c r="B80" s="45" t="s">
        <v>89</v>
      </c>
      <c r="C80" s="35"/>
      <c r="D80" s="35"/>
      <c r="E80" s="36"/>
      <c r="F80" s="35"/>
      <c r="G80" s="30"/>
    </row>
    <row r="81" spans="1:7" ht="15.5" x14ac:dyDescent="0.35">
      <c r="A81" s="22"/>
      <c r="B81" s="42" t="s">
        <v>90</v>
      </c>
      <c r="C81" s="43">
        <v>0.66100000000000003</v>
      </c>
      <c r="D81" s="37">
        <v>0.66100000000000003</v>
      </c>
      <c r="E81" s="44">
        <f>0.661-0.165</f>
        <v>0.496</v>
      </c>
      <c r="F81" s="37">
        <v>0.66100000000000003</v>
      </c>
      <c r="G81" s="30"/>
    </row>
    <row r="82" spans="1:7" ht="15.5" x14ac:dyDescent="0.35">
      <c r="A82" s="22"/>
      <c r="B82" s="42" t="s">
        <v>91</v>
      </c>
      <c r="C82" s="43">
        <v>3.1360000000000001</v>
      </c>
      <c r="D82" s="37">
        <v>3.3</v>
      </c>
      <c r="E82" s="44">
        <v>3.1629999999999998</v>
      </c>
      <c r="F82" s="37">
        <f>0.222*12</f>
        <v>2.6640000000000001</v>
      </c>
      <c r="G82" s="30">
        <v>27</v>
      </c>
    </row>
    <row r="83" spans="1:7" ht="15.5" x14ac:dyDescent="0.35">
      <c r="A83" s="22"/>
      <c r="B83" s="42" t="s">
        <v>92</v>
      </c>
      <c r="C83" s="43">
        <f>3.331-0.661</f>
        <v>2.67</v>
      </c>
      <c r="D83" s="37">
        <v>2.7280000000000002</v>
      </c>
      <c r="E83" s="44">
        <f>3.256-0.496</f>
        <v>2.76</v>
      </c>
      <c r="F83" s="37">
        <v>2.9129999999999998</v>
      </c>
      <c r="G83" s="30">
        <v>28</v>
      </c>
    </row>
    <row r="84" spans="1:7" ht="15.5" x14ac:dyDescent="0.35">
      <c r="A84" s="22"/>
      <c r="B84" s="28" t="s">
        <v>93</v>
      </c>
      <c r="C84" s="35">
        <f>SUM(C85:C91)</f>
        <v>132.27166614114969</v>
      </c>
      <c r="D84" s="35">
        <f>SUM(D85:D91)</f>
        <v>119.14808000000006</v>
      </c>
      <c r="E84" s="36">
        <f>SUM(E85:E91)</f>
        <v>116.21782999999996</v>
      </c>
      <c r="F84" s="35">
        <f>SUM(F85:F91)</f>
        <v>116.24544499999998</v>
      </c>
      <c r="G84" s="30"/>
    </row>
    <row r="85" spans="1:7" ht="15.5" x14ac:dyDescent="0.35">
      <c r="A85" s="22"/>
      <c r="B85" s="49" t="s">
        <v>94</v>
      </c>
      <c r="C85" s="43">
        <f>(C17-C33+C34+C86+C89+C92+C95+C100)*0.21</f>
        <v>61.779270000000025</v>
      </c>
      <c r="D85" s="43">
        <f>(D17-D33+D34+D86+D89+D92+D95+D100)*0.21</f>
        <v>61.567590000000074</v>
      </c>
      <c r="E85" s="44">
        <f>(E17-E33+E34+E86+E89+E92+E95+E100)*0.21</f>
        <v>58.365509999999958</v>
      </c>
      <c r="F85" s="43">
        <f>(F17-F33+F34+F86+F89+F92+F95+F100)*0.21</f>
        <v>59.137469999999979</v>
      </c>
      <c r="G85" s="30"/>
    </row>
    <row r="86" spans="1:7" ht="15.5" x14ac:dyDescent="0.35">
      <c r="A86" s="22"/>
      <c r="B86" s="49" t="s">
        <v>95</v>
      </c>
      <c r="C86" s="43">
        <v>9.7590000000000003</v>
      </c>
      <c r="D86" s="37">
        <v>10.667</v>
      </c>
      <c r="E86" s="44">
        <f>2.558+7.1</f>
        <v>9.6579999999999995</v>
      </c>
      <c r="F86" s="37">
        <v>9.6579999999999995</v>
      </c>
      <c r="G86" s="30"/>
    </row>
    <row r="87" spans="1:7" ht="15.5" x14ac:dyDescent="0.35">
      <c r="A87" s="22"/>
      <c r="B87" s="49" t="s">
        <v>96</v>
      </c>
      <c r="C87" s="43">
        <f>23.048/0.7028</f>
        <v>32.794536141149685</v>
      </c>
      <c r="D87" s="37">
        <v>27.378</v>
      </c>
      <c r="E87" s="44">
        <v>27.068000000000001</v>
      </c>
      <c r="F87" s="37">
        <v>26.782</v>
      </c>
      <c r="G87" s="30"/>
    </row>
    <row r="88" spans="1:7" ht="31" x14ac:dyDescent="0.35">
      <c r="A88" s="22"/>
      <c r="B88" s="42" t="s">
        <v>97</v>
      </c>
      <c r="C88" s="43">
        <f>C35*0.11</f>
        <v>18.911859999999997</v>
      </c>
      <c r="D88" s="43">
        <f>D35*0.105</f>
        <v>18.305489999999999</v>
      </c>
      <c r="E88" s="44">
        <f>E35*0.105</f>
        <v>17.890319999999999</v>
      </c>
      <c r="F88" s="43">
        <f>F35*0.105</f>
        <v>18.027974999999998</v>
      </c>
      <c r="G88" s="30"/>
    </row>
    <row r="89" spans="1:7" ht="15.5" x14ac:dyDescent="0.35">
      <c r="A89" s="22"/>
      <c r="B89" s="42" t="s">
        <v>98</v>
      </c>
      <c r="C89" s="43">
        <v>0.02</v>
      </c>
      <c r="D89" s="37">
        <v>0.03</v>
      </c>
      <c r="E89" s="44">
        <v>3.5999999999999997E-2</v>
      </c>
      <c r="F89" s="37">
        <v>0.04</v>
      </c>
      <c r="G89" s="30"/>
    </row>
    <row r="90" spans="1:7" ht="15.5" x14ac:dyDescent="0.35">
      <c r="A90" s="22"/>
      <c r="B90" s="50" t="s">
        <v>99</v>
      </c>
      <c r="C90" s="43">
        <v>9.0069999999999997</v>
      </c>
      <c r="D90" s="37">
        <v>1.2</v>
      </c>
      <c r="E90" s="44">
        <v>3.2</v>
      </c>
      <c r="F90" s="37">
        <v>2.6</v>
      </c>
      <c r="G90" s="30"/>
    </row>
    <row r="91" spans="1:7" ht="15.5" x14ac:dyDescent="0.35">
      <c r="A91" s="22"/>
      <c r="B91" s="51" t="s">
        <v>100</v>
      </c>
      <c r="C91" s="43">
        <v>0</v>
      </c>
      <c r="D91" s="37"/>
      <c r="E91" s="44"/>
      <c r="F91" s="37"/>
      <c r="G91" s="30"/>
    </row>
    <row r="92" spans="1:7" ht="30" x14ac:dyDescent="0.35">
      <c r="A92" s="22"/>
      <c r="B92" s="45" t="s">
        <v>101</v>
      </c>
      <c r="C92" s="52">
        <f>0.18+36.641+4.384</f>
        <v>41.204999999999998</v>
      </c>
      <c r="D92" s="37">
        <v>42.3</v>
      </c>
      <c r="E92" s="44">
        <f>30.737+3.83-0.021</f>
        <v>34.545999999999999</v>
      </c>
      <c r="F92" s="37">
        <v>40</v>
      </c>
      <c r="G92" s="30"/>
    </row>
    <row r="93" spans="1:7" ht="15.5" x14ac:dyDescent="0.35">
      <c r="A93" s="22"/>
      <c r="B93" s="45" t="s">
        <v>102</v>
      </c>
      <c r="C93" s="52"/>
      <c r="D93" s="37"/>
      <c r="E93" s="44"/>
      <c r="F93" s="37"/>
      <c r="G93" s="30"/>
    </row>
    <row r="94" spans="1:7" ht="15.5" x14ac:dyDescent="0.35">
      <c r="A94" s="22"/>
      <c r="B94" s="42" t="s">
        <v>103</v>
      </c>
      <c r="C94" s="52">
        <v>17.420999999999999</v>
      </c>
      <c r="D94" s="37">
        <v>17.224</v>
      </c>
      <c r="E94" s="44">
        <v>17.521999999999998</v>
      </c>
      <c r="F94" s="37">
        <v>16.042999999999999</v>
      </c>
      <c r="G94" s="30"/>
    </row>
    <row r="95" spans="1:7" ht="15.5" x14ac:dyDescent="0.35">
      <c r="A95" s="22"/>
      <c r="B95" s="41" t="s">
        <v>104</v>
      </c>
      <c r="C95" s="35">
        <f>C96+C97+C98+C99</f>
        <v>18.916</v>
      </c>
      <c r="D95" s="35">
        <f>D96+D97+D98+D99</f>
        <v>6.1000000000000005</v>
      </c>
      <c r="E95" s="36">
        <f>E96+E97+E98+E99</f>
        <v>1.732</v>
      </c>
      <c r="F95" s="36">
        <f>F96+F97+F98+F99</f>
        <v>1.7</v>
      </c>
      <c r="G95" s="30"/>
    </row>
    <row r="96" spans="1:7" ht="15.5" x14ac:dyDescent="0.35">
      <c r="A96" s="22"/>
      <c r="B96" s="53" t="s">
        <v>105</v>
      </c>
      <c r="C96" s="37">
        <f>16.943</f>
        <v>16.943000000000001</v>
      </c>
      <c r="D96" s="35">
        <v>5</v>
      </c>
      <c r="E96" s="36">
        <v>0</v>
      </c>
      <c r="F96" s="35">
        <v>1</v>
      </c>
      <c r="G96" s="30"/>
    </row>
    <row r="97" spans="1:7" ht="15.5" x14ac:dyDescent="0.35">
      <c r="A97" s="22"/>
      <c r="B97" s="53" t="s">
        <v>106</v>
      </c>
      <c r="C97" s="37">
        <v>0</v>
      </c>
      <c r="D97" s="35">
        <v>0</v>
      </c>
      <c r="E97" s="36">
        <v>0</v>
      </c>
      <c r="F97" s="35">
        <v>0</v>
      </c>
      <c r="G97" s="30"/>
    </row>
    <row r="98" spans="1:7" ht="15.5" x14ac:dyDescent="0.35">
      <c r="A98" s="22"/>
      <c r="B98" s="42" t="s">
        <v>107</v>
      </c>
      <c r="C98" s="43">
        <f>1.031+0.119</f>
        <v>1.1499999999999999</v>
      </c>
      <c r="D98" s="37">
        <v>0.2</v>
      </c>
      <c r="E98" s="44">
        <v>1.7150000000000001</v>
      </c>
      <c r="F98" s="37">
        <v>0.2</v>
      </c>
      <c r="G98" s="30"/>
    </row>
    <row r="99" spans="1:7" ht="15.5" x14ac:dyDescent="0.35">
      <c r="A99" s="22"/>
      <c r="B99" s="42" t="s">
        <v>108</v>
      </c>
      <c r="C99" s="43">
        <v>0.82299999999999995</v>
      </c>
      <c r="D99" s="37">
        <v>0.9</v>
      </c>
      <c r="E99" s="44">
        <v>1.7000000000000001E-2</v>
      </c>
      <c r="F99" s="37">
        <v>0.5</v>
      </c>
      <c r="G99" s="30"/>
    </row>
    <row r="100" spans="1:7" ht="15.5" x14ac:dyDescent="0.35">
      <c r="A100" s="22"/>
      <c r="B100" s="45" t="s">
        <v>109</v>
      </c>
      <c r="C100" s="52">
        <v>0.92700000000000005</v>
      </c>
      <c r="D100" s="43">
        <v>1.5</v>
      </c>
      <c r="E100" s="44">
        <v>0.371</v>
      </c>
      <c r="F100" s="43">
        <v>0.35</v>
      </c>
      <c r="G100" s="30"/>
    </row>
    <row r="101" spans="1:7" ht="30" x14ac:dyDescent="0.35">
      <c r="A101" s="27" t="s">
        <v>110</v>
      </c>
      <c r="B101" s="45" t="s">
        <v>111</v>
      </c>
      <c r="C101" s="35">
        <f>C17-C33</f>
        <v>11.044000000000096</v>
      </c>
      <c r="D101" s="35">
        <f>D17-D33</f>
        <v>13.946000000000367</v>
      </c>
      <c r="E101" s="36">
        <f>E17-E33</f>
        <v>17.998999999999796</v>
      </c>
      <c r="F101" s="35">
        <f>F17-F33</f>
        <v>14.569999999999936</v>
      </c>
      <c r="G101" s="30"/>
    </row>
    <row r="102" spans="1:7" ht="16" thickBot="1" x14ac:dyDescent="0.4">
      <c r="A102" s="54"/>
      <c r="B102" s="55"/>
      <c r="C102" s="56"/>
      <c r="D102" s="57"/>
      <c r="E102" s="58"/>
      <c r="F102" s="57"/>
      <c r="G102" s="59"/>
    </row>
    <row r="103" spans="1:7" ht="15.5" x14ac:dyDescent="0.35">
      <c r="A103" s="8"/>
      <c r="B103" s="60"/>
      <c r="C103" s="60">
        <f>14.884-3.84</f>
        <v>11.044</v>
      </c>
      <c r="D103" s="61"/>
      <c r="E103" s="62"/>
      <c r="F103" s="63"/>
      <c r="G103" s="3"/>
    </row>
    <row r="104" spans="1:7" ht="15.5" x14ac:dyDescent="0.35">
      <c r="A104" s="8"/>
      <c r="B104" s="60"/>
      <c r="C104" s="61"/>
      <c r="D104" s="61"/>
      <c r="E104" s="61"/>
      <c r="F104" s="63"/>
      <c r="G104" s="3"/>
    </row>
    <row r="105" spans="1:7" ht="18" x14ac:dyDescent="0.4">
      <c r="A105" s="3"/>
      <c r="B105" s="64"/>
      <c r="C105" s="65"/>
      <c r="D105" s="64"/>
      <c r="E105" s="64"/>
      <c r="F105" s="64"/>
      <c r="G105" s="3"/>
    </row>
    <row r="106" spans="1:7" ht="18" x14ac:dyDescent="0.4">
      <c r="B106" s="66" t="s">
        <v>112</v>
      </c>
      <c r="C106" s="66"/>
      <c r="D106" s="66"/>
      <c r="E106" s="66"/>
      <c r="F106" s="66"/>
    </row>
    <row r="107" spans="1:7" ht="18" x14ac:dyDescent="0.4">
      <c r="B107" s="67"/>
      <c r="C107" s="67"/>
      <c r="D107" s="67"/>
      <c r="E107" s="67"/>
      <c r="F107" s="67"/>
    </row>
    <row r="108" spans="1:7" ht="18" x14ac:dyDescent="0.4">
      <c r="B108" s="67" t="s">
        <v>113</v>
      </c>
      <c r="C108" s="67"/>
      <c r="D108" s="67"/>
      <c r="E108" s="67"/>
      <c r="F108" s="67"/>
    </row>
    <row r="109" spans="1:7" ht="31" x14ac:dyDescent="0.35">
      <c r="B109" s="68" t="s">
        <v>114</v>
      </c>
      <c r="C109" s="68"/>
      <c r="D109" s="68"/>
      <c r="E109" s="68"/>
      <c r="F109" s="68"/>
    </row>
    <row r="110" spans="1:7" ht="15.5" x14ac:dyDescent="0.35">
      <c r="B110" s="69"/>
      <c r="C110" s="69"/>
      <c r="D110" s="69"/>
      <c r="E110" s="69"/>
      <c r="F110" s="69"/>
    </row>
  </sheetData>
  <mergeCells count="9">
    <mergeCell ref="B106:F106"/>
    <mergeCell ref="E6:F6"/>
    <mergeCell ref="A7:E7"/>
    <mergeCell ref="F7:G7"/>
    <mergeCell ref="E8:F8"/>
    <mergeCell ref="A9:A10"/>
    <mergeCell ref="B9:B10"/>
    <mergeCell ref="D9:E9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Jefrosinija.Tukane</dc:creator>
  <cp:lastModifiedBy>Jefrosinija.Tukane</cp:lastModifiedBy>
  <dcterms:created xsi:type="dcterms:W3CDTF">2018-05-31T12:59:50Z</dcterms:created>
  <dcterms:modified xsi:type="dcterms:W3CDTF">2018-05-31T13:02:01Z</dcterms:modified>
</cp:coreProperties>
</file>